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 Procurement Department\16. RO\1. Тендеры\2024\00. ЦФ\Commercial&amp;GA\21. АТО для Ритейла\"/>
    </mc:Choice>
  </mc:AlternateContent>
  <bookViews>
    <workbookView xWindow="0" yWindow="0" windowWidth="23040" windowHeight="9204" tabRatio="769" activeTab="1"/>
  </bookViews>
  <sheets>
    <sheet name="ИНСТРУКЦИЯ!!!" sheetId="14" r:id="rId1"/>
    <sheet name="Ежемесячное обслуживание" sheetId="1" r:id="rId2"/>
    <sheet name="Прайс-лист работ" sheetId="7" r:id="rId3"/>
    <sheet name="Виртуальная смета" sheetId="13" r:id="rId4"/>
    <sheet name="Справочно СКК " sheetId="12" state="hidden" r:id="rId5"/>
    <sheet name="Ориентировочные сроки секция" sheetId="10" state="hidden" r:id="rId6"/>
    <sheet name="Ориентировочные сроки острова" sheetId="11" state="hidden" r:id="rId7"/>
  </sheets>
  <externalReferences>
    <externalReference r:id="rId8"/>
  </externalReferences>
  <definedNames>
    <definedName name="__Anonymous_Sheet_DB__1" localSheetId="3">#REF!</definedName>
    <definedName name="__Anonymous_Sheet_DB__1" localSheetId="2">'Прайс-лист работ'!$A$7:$F$189</definedName>
    <definedName name="__Anonymous_Sheet_DB__1">#REF!</definedName>
    <definedName name="_xlnm._FilterDatabase" localSheetId="3" hidden="1">'Виртуальная смета'!$A$2:$F$354</definedName>
    <definedName name="_xlnm._FilterDatabase" localSheetId="2" hidden="1">'Прайс-лист работ'!$A$5:$AH$1263</definedName>
    <definedName name="_xlnm._FilterDatabase" localSheetId="4" hidden="1">'Справочно СКК '!$C$150:$H$364</definedName>
    <definedName name="Excel_BuiltIn__FilterDatabase" localSheetId="2">'Прайс-лист работ'!$A$5:$F$189</definedName>
    <definedName name="Excel_BuiltIn__FilterDatabase_1" localSheetId="3">#REF!</definedName>
    <definedName name="Excel_BuiltIn__FilterDatabase_1" localSheetId="2">'Прайс-лист работ'!$A$3:$B$3</definedName>
    <definedName name="Excel_BuiltIn__FilterDatabase_1">#REF!</definedName>
    <definedName name="Excel_BuiltIn_Print_Area_3" localSheetId="3">#REF!</definedName>
    <definedName name="Excel_BuiltIn_Print_Area_3" localSheetId="2">#REF!</definedName>
    <definedName name="Excel_BuiltIn_Print_Area_3">#REF!</definedName>
    <definedName name="_xlnm.Print_Area" localSheetId="3">'Виртуальная смета'!$A$1:$F$354</definedName>
    <definedName name="_xlnm.Print_Area" localSheetId="1">'Ежемесячное обслуживание'!$A$1:$G$31</definedName>
    <definedName name="_xlnm.Print_Area" localSheetId="2">'Прайс-лист работ'!$A$1:$F$189</definedName>
  </definedNames>
  <calcPr calcId="162913"/>
</workbook>
</file>

<file path=xl/calcChain.xml><?xml version="1.0" encoding="utf-8"?>
<calcChain xmlns="http://schemas.openxmlformats.org/spreadsheetml/2006/main">
  <c r="E350" i="13" l="1"/>
  <c r="E6" i="13" l="1"/>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5" i="13"/>
  <c r="E36" i="13"/>
  <c r="E37" i="13"/>
  <c r="E38" i="13"/>
  <c r="E39" i="13"/>
  <c r="E42" i="13"/>
  <c r="E43" i="13"/>
  <c r="E44" i="13"/>
  <c r="E45" i="13"/>
  <c r="E46" i="13"/>
  <c r="E47" i="13"/>
  <c r="E48" i="13"/>
  <c r="E51" i="13"/>
  <c r="E52" i="13"/>
  <c r="E53" i="13"/>
  <c r="E54" i="13"/>
  <c r="E55" i="13"/>
  <c r="E56" i="13"/>
  <c r="E59" i="13"/>
  <c r="E60" i="13"/>
  <c r="E61" i="13"/>
  <c r="E62" i="13"/>
  <c r="E63" i="13"/>
  <c r="E64" i="13"/>
  <c r="E65" i="13"/>
  <c r="E66" i="13"/>
  <c r="E67" i="13"/>
  <c r="E68" i="13"/>
  <c r="F68" i="13" s="1"/>
  <c r="E69" i="13"/>
  <c r="E70" i="13"/>
  <c r="E71" i="13"/>
  <c r="E72" i="13"/>
  <c r="E75" i="13"/>
  <c r="E76" i="13"/>
  <c r="E77" i="13"/>
  <c r="E78" i="13"/>
  <c r="E79" i="13"/>
  <c r="E80" i="13"/>
  <c r="E83" i="13"/>
  <c r="E84" i="13"/>
  <c r="E85" i="13"/>
  <c r="E86" i="13"/>
  <c r="E87" i="13"/>
  <c r="E88" i="13"/>
  <c r="E89" i="13"/>
  <c r="E90" i="13"/>
  <c r="E91" i="13"/>
  <c r="E92" i="13"/>
  <c r="E93" i="13"/>
  <c r="E94" i="13"/>
  <c r="F94" i="13" s="1"/>
  <c r="E95" i="13"/>
  <c r="E96" i="13"/>
  <c r="E99" i="13"/>
  <c r="E100" i="13"/>
  <c r="E101" i="13"/>
  <c r="E102" i="13"/>
  <c r="E103" i="13"/>
  <c r="E104" i="13"/>
  <c r="E105" i="13"/>
  <c r="E106" i="13"/>
  <c r="E109" i="13"/>
  <c r="E110" i="13"/>
  <c r="E111" i="13"/>
  <c r="E112" i="13"/>
  <c r="E113" i="13"/>
  <c r="E114" i="13"/>
  <c r="E117" i="13"/>
  <c r="E118" i="13"/>
  <c r="E119" i="13"/>
  <c r="E120" i="13"/>
  <c r="E121" i="13"/>
  <c r="E124" i="13"/>
  <c r="E125" i="13"/>
  <c r="E126" i="13"/>
  <c r="E127" i="13"/>
  <c r="E128" i="13"/>
  <c r="E131" i="13"/>
  <c r="E132" i="13"/>
  <c r="E133" i="13"/>
  <c r="E134"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F208" i="13" s="1"/>
  <c r="E211" i="13"/>
  <c r="E212" i="13"/>
  <c r="E213" i="13"/>
  <c r="E214" i="13"/>
  <c r="E215" i="13"/>
  <c r="E216" i="13"/>
  <c r="E217" i="13"/>
  <c r="E218" i="13"/>
  <c r="E219" i="13"/>
  <c r="E220" i="13"/>
  <c r="E221" i="13"/>
  <c r="E222" i="13"/>
  <c r="E223" i="13"/>
  <c r="E224" i="13"/>
  <c r="E225" i="13"/>
  <c r="E228" i="13"/>
  <c r="E229" i="13"/>
  <c r="E230" i="13"/>
  <c r="E231" i="13"/>
  <c r="E232" i="13"/>
  <c r="E233" i="13"/>
  <c r="E234" i="13"/>
  <c r="E235" i="13"/>
  <c r="E236" i="13"/>
  <c r="E237" i="13"/>
  <c r="E238" i="13"/>
  <c r="E239" i="13"/>
  <c r="E242" i="13"/>
  <c r="E243" i="13"/>
  <c r="E244" i="13"/>
  <c r="F244" i="13" s="1"/>
  <c r="E247" i="13"/>
  <c r="E250" i="13"/>
  <c r="E251" i="13"/>
  <c r="E252" i="13"/>
  <c r="E253" i="13"/>
  <c r="E254" i="13"/>
  <c r="E255" i="13"/>
  <c r="E256" i="13"/>
  <c r="E257" i="13"/>
  <c r="E260" i="13"/>
  <c r="E261" i="13"/>
  <c r="E262" i="13"/>
  <c r="E265" i="13"/>
  <c r="E266" i="13"/>
  <c r="E267" i="13"/>
  <c r="E268" i="13"/>
  <c r="E269" i="13"/>
  <c r="E270" i="13"/>
  <c r="E271" i="13"/>
  <c r="E272" i="13"/>
  <c r="E275" i="13"/>
  <c r="E276" i="13"/>
  <c r="E277" i="13"/>
  <c r="E278" i="13"/>
  <c r="E279" i="13"/>
  <c r="E280" i="13"/>
  <c r="E281" i="13"/>
  <c r="E282" i="13"/>
  <c r="E283" i="13"/>
  <c r="E284" i="13"/>
  <c r="E285" i="13"/>
  <c r="E286" i="13"/>
  <c r="E287" i="13"/>
  <c r="E288" i="13"/>
  <c r="E289" i="13"/>
  <c r="E290" i="13"/>
  <c r="E291" i="13"/>
  <c r="E294" i="13"/>
  <c r="E295" i="13"/>
  <c r="E296" i="13"/>
  <c r="E299" i="13"/>
  <c r="E300" i="13"/>
  <c r="F300" i="13" s="1"/>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5" i="13"/>
  <c r="E336" i="13"/>
  <c r="E337" i="13"/>
  <c r="E338" i="13"/>
  <c r="E339" i="13"/>
  <c r="E340" i="13"/>
  <c r="E341" i="13"/>
  <c r="E342" i="13"/>
  <c r="E343" i="13"/>
  <c r="E344" i="13"/>
  <c r="E345" i="13"/>
  <c r="E346" i="13"/>
  <c r="E347" i="13"/>
  <c r="F347" i="13" s="1"/>
  <c r="E348" i="13"/>
  <c r="E349" i="13"/>
  <c r="F350" i="13"/>
  <c r="E351" i="13"/>
  <c r="E5" i="13"/>
  <c r="D351" i="13"/>
  <c r="D350" i="13"/>
  <c r="C350" i="13"/>
  <c r="D349" i="13"/>
  <c r="D348" i="13"/>
  <c r="C348" i="13"/>
  <c r="D347" i="13"/>
  <c r="D346" i="13"/>
  <c r="C346" i="13"/>
  <c r="D345" i="13"/>
  <c r="D344" i="13"/>
  <c r="C344" i="13"/>
  <c r="D343" i="13"/>
  <c r="D342" i="13"/>
  <c r="D341" i="13"/>
  <c r="D340" i="13"/>
  <c r="C340" i="13"/>
  <c r="D339" i="13"/>
  <c r="C339" i="13"/>
  <c r="D338" i="13"/>
  <c r="C338" i="13"/>
  <c r="D337" i="13"/>
  <c r="D336" i="13"/>
  <c r="D335" i="13"/>
  <c r="D332" i="13"/>
  <c r="D331" i="13"/>
  <c r="D330" i="13"/>
  <c r="D329" i="13"/>
  <c r="C329" i="13"/>
  <c r="D328" i="13"/>
  <c r="D327" i="13"/>
  <c r="D326" i="13"/>
  <c r="D325" i="13"/>
  <c r="C325" i="13"/>
  <c r="D324" i="13"/>
  <c r="C324" i="13"/>
  <c r="D323" i="13"/>
  <c r="D322" i="13"/>
  <c r="C322" i="13"/>
  <c r="D321" i="13"/>
  <c r="C321" i="13"/>
  <c r="D320" i="13"/>
  <c r="D319" i="13"/>
  <c r="D318" i="13"/>
  <c r="D317" i="13"/>
  <c r="D316" i="13"/>
  <c r="D315" i="13"/>
  <c r="D314" i="13"/>
  <c r="D313" i="13"/>
  <c r="C313" i="13"/>
  <c r="D312" i="13"/>
  <c r="C312" i="13"/>
  <c r="D311" i="13"/>
  <c r="C311" i="13"/>
  <c r="D310" i="13"/>
  <c r="D309" i="13"/>
  <c r="D308" i="13"/>
  <c r="D307" i="13"/>
  <c r="D306" i="13"/>
  <c r="D305" i="13"/>
  <c r="D304" i="13"/>
  <c r="D303" i="13"/>
  <c r="D300" i="13"/>
  <c r="D299" i="13"/>
  <c r="D296" i="13"/>
  <c r="D295" i="13"/>
  <c r="D294" i="13"/>
  <c r="D291" i="13"/>
  <c r="D290" i="13"/>
  <c r="D289" i="13"/>
  <c r="D288" i="13"/>
  <c r="D287" i="13"/>
  <c r="D286" i="13"/>
  <c r="C286" i="13"/>
  <c r="D285" i="13"/>
  <c r="D284" i="13"/>
  <c r="C284" i="13"/>
  <c r="D283" i="13"/>
  <c r="C283" i="13"/>
  <c r="D282" i="13"/>
  <c r="F282" i="13"/>
  <c r="D281" i="13"/>
  <c r="C281" i="13"/>
  <c r="D280" i="13"/>
  <c r="D279" i="13"/>
  <c r="D278" i="13"/>
  <c r="C278" i="13"/>
  <c r="D277" i="13"/>
  <c r="D276" i="13"/>
  <c r="D275" i="13"/>
  <c r="F272" i="13"/>
  <c r="D272" i="13"/>
  <c r="D271" i="13"/>
  <c r="D270" i="13"/>
  <c r="D269" i="13"/>
  <c r="D268" i="13"/>
  <c r="D267" i="13"/>
  <c r="D266" i="13"/>
  <c r="D265" i="13"/>
  <c r="D262" i="13"/>
  <c r="D261" i="13"/>
  <c r="C261" i="13"/>
  <c r="D260" i="13"/>
  <c r="D257" i="13"/>
  <c r="D256" i="13"/>
  <c r="D255" i="13"/>
  <c r="D254" i="13"/>
  <c r="D253" i="13"/>
  <c r="D252" i="13"/>
  <c r="C252" i="13"/>
  <c r="D251" i="13"/>
  <c r="F250" i="13"/>
  <c r="D250" i="13"/>
  <c r="C250" i="13"/>
  <c r="D247" i="13"/>
  <c r="D244" i="13"/>
  <c r="F243" i="13"/>
  <c r="D243" i="13"/>
  <c r="D242" i="13"/>
  <c r="D239" i="13"/>
  <c r="D238" i="13"/>
  <c r="C238" i="13"/>
  <c r="D237" i="13"/>
  <c r="C237" i="13"/>
  <c r="D236" i="13"/>
  <c r="D235" i="13"/>
  <c r="D234" i="13"/>
  <c r="C234" i="13"/>
  <c r="D233" i="13"/>
  <c r="F233" i="13"/>
  <c r="D232" i="13"/>
  <c r="C232" i="13"/>
  <c r="D231" i="13"/>
  <c r="D230" i="13"/>
  <c r="D229" i="13"/>
  <c r="D228" i="13"/>
  <c r="C228" i="13"/>
  <c r="D225" i="13"/>
  <c r="D224" i="13"/>
  <c r="F223" i="13"/>
  <c r="D223" i="13"/>
  <c r="C223" i="13"/>
  <c r="D222" i="13"/>
  <c r="D221" i="13"/>
  <c r="D220" i="13"/>
  <c r="C220" i="13"/>
  <c r="D219" i="13"/>
  <c r="D218" i="13"/>
  <c r="D217" i="13"/>
  <c r="D216" i="13"/>
  <c r="D215" i="13"/>
  <c r="D214" i="13"/>
  <c r="D213" i="13"/>
  <c r="C213" i="13"/>
  <c r="D212" i="13"/>
  <c r="D211" i="13"/>
  <c r="C211" i="13"/>
  <c r="D208" i="13"/>
  <c r="C208" i="13"/>
  <c r="D207" i="13"/>
  <c r="D206" i="13"/>
  <c r="D205" i="13"/>
  <c r="D204" i="13"/>
  <c r="D203" i="13"/>
  <c r="D202" i="13"/>
  <c r="F202" i="13"/>
  <c r="D201" i="13"/>
  <c r="D200" i="13"/>
  <c r="D199" i="13"/>
  <c r="D198" i="13"/>
  <c r="C198" i="13"/>
  <c r="D197" i="13"/>
  <c r="D196" i="13"/>
  <c r="C196" i="13"/>
  <c r="D195" i="13"/>
  <c r="F195" i="13"/>
  <c r="D194" i="13"/>
  <c r="F194" i="13"/>
  <c r="D193" i="13"/>
  <c r="D192" i="13"/>
  <c r="D191" i="13"/>
  <c r="D190" i="13"/>
  <c r="C190" i="13"/>
  <c r="D189" i="13"/>
  <c r="D188" i="13"/>
  <c r="D187" i="13"/>
  <c r="F187" i="13"/>
  <c r="D186" i="13"/>
  <c r="D185" i="13"/>
  <c r="D184" i="13"/>
  <c r="D183" i="13"/>
  <c r="D182" i="13"/>
  <c r="D181" i="13"/>
  <c r="D180" i="13"/>
  <c r="C180" i="13"/>
  <c r="F179" i="13"/>
  <c r="D179" i="13"/>
  <c r="D178" i="13"/>
  <c r="F178" i="13"/>
  <c r="D177" i="13"/>
  <c r="D176" i="13"/>
  <c r="D175" i="13"/>
  <c r="D174" i="13"/>
  <c r="D173" i="13"/>
  <c r="D172" i="13"/>
  <c r="D171" i="13"/>
  <c r="D170" i="13"/>
  <c r="D169" i="13"/>
  <c r="D164" i="13"/>
  <c r="D163" i="13"/>
  <c r="C163" i="13"/>
  <c r="D162" i="13"/>
  <c r="D161" i="13"/>
  <c r="D160" i="13"/>
  <c r="D159" i="13"/>
  <c r="D158" i="13"/>
  <c r="D157" i="13"/>
  <c r="D156" i="13"/>
  <c r="D155" i="13"/>
  <c r="D154" i="13"/>
  <c r="C154" i="13"/>
  <c r="D153" i="13"/>
  <c r="D152" i="13"/>
  <c r="D151" i="13"/>
  <c r="D150" i="13"/>
  <c r="D149" i="13"/>
  <c r="D148" i="13"/>
  <c r="D147" i="13"/>
  <c r="D146" i="13"/>
  <c r="C146" i="13"/>
  <c r="D145" i="13"/>
  <c r="D144" i="13"/>
  <c r="C144" i="13"/>
  <c r="D143" i="13"/>
  <c r="D142" i="13"/>
  <c r="C142" i="13"/>
  <c r="D141" i="13"/>
  <c r="D140" i="13"/>
  <c r="C140" i="13"/>
  <c r="D139" i="13"/>
  <c r="D138" i="13"/>
  <c r="D137" i="13"/>
  <c r="D134" i="13"/>
  <c r="C134" i="13"/>
  <c r="D133" i="13"/>
  <c r="D132" i="13"/>
  <c r="C132" i="13"/>
  <c r="D131" i="13"/>
  <c r="D128" i="13"/>
  <c r="D127" i="13"/>
  <c r="D126" i="13"/>
  <c r="D125" i="13"/>
  <c r="C125" i="13"/>
  <c r="D124" i="13"/>
  <c r="F124" i="13"/>
  <c r="D121" i="13"/>
  <c r="D120" i="13"/>
  <c r="D119" i="13"/>
  <c r="D118" i="13"/>
  <c r="D117" i="13"/>
  <c r="D114" i="13"/>
  <c r="D113" i="13"/>
  <c r="D112" i="13"/>
  <c r="D111" i="13"/>
  <c r="D110" i="13"/>
  <c r="D109" i="13"/>
  <c r="D106" i="13"/>
  <c r="D105" i="13"/>
  <c r="F104" i="13"/>
  <c r="D104" i="13"/>
  <c r="C104" i="13"/>
  <c r="D103" i="13"/>
  <c r="D102" i="13"/>
  <c r="C102" i="13"/>
  <c r="D101" i="13"/>
  <c r="D100" i="13"/>
  <c r="F100" i="13"/>
  <c r="D99" i="13"/>
  <c r="D96" i="13"/>
  <c r="C96" i="13"/>
  <c r="D95" i="13"/>
  <c r="C95" i="13"/>
  <c r="D94" i="13"/>
  <c r="D93" i="13"/>
  <c r="D92" i="13"/>
  <c r="D91" i="13"/>
  <c r="C91" i="13"/>
  <c r="D90" i="13"/>
  <c r="D89" i="13"/>
  <c r="C89" i="13"/>
  <c r="D88" i="13"/>
  <c r="C88" i="13"/>
  <c r="D87" i="13"/>
  <c r="D86" i="13"/>
  <c r="D85" i="13"/>
  <c r="D84" i="13"/>
  <c r="D83" i="13"/>
  <c r="C83" i="13"/>
  <c r="D80" i="13"/>
  <c r="D79" i="13"/>
  <c r="D78" i="13"/>
  <c r="F78" i="13"/>
  <c r="D77" i="13"/>
  <c r="D76" i="13"/>
  <c r="D75" i="13"/>
  <c r="C75" i="13"/>
  <c r="D72" i="13"/>
  <c r="D71" i="13"/>
  <c r="D70" i="13"/>
  <c r="D69" i="13"/>
  <c r="D68" i="13"/>
  <c r="D67" i="13"/>
  <c r="D66" i="13"/>
  <c r="C66" i="13"/>
  <c r="D65" i="13"/>
  <c r="C65" i="13"/>
  <c r="D64" i="13"/>
  <c r="F64" i="13"/>
  <c r="D63" i="13"/>
  <c r="D62" i="13"/>
  <c r="D61" i="13"/>
  <c r="C61" i="13"/>
  <c r="D60" i="13"/>
  <c r="D59" i="13"/>
  <c r="D56" i="13"/>
  <c r="D55" i="13"/>
  <c r="C55" i="13"/>
  <c r="D54" i="13"/>
  <c r="D53" i="13"/>
  <c r="C53" i="13"/>
  <c r="D52" i="13"/>
  <c r="D51" i="13"/>
  <c r="D48" i="13"/>
  <c r="D47" i="13"/>
  <c r="D46" i="13"/>
  <c r="C46" i="13"/>
  <c r="D45" i="13"/>
  <c r="D44" i="13"/>
  <c r="D43" i="13"/>
  <c r="C43" i="13"/>
  <c r="D42" i="13"/>
  <c r="D39" i="13"/>
  <c r="D38" i="13"/>
  <c r="D37" i="13"/>
  <c r="C37" i="13"/>
  <c r="D36" i="13"/>
  <c r="D35" i="13"/>
  <c r="C35" i="13"/>
  <c r="D32" i="13"/>
  <c r="C32" i="13"/>
  <c r="D31" i="13"/>
  <c r="C31" i="13"/>
  <c r="D30" i="13"/>
  <c r="D29" i="13"/>
  <c r="D28" i="13"/>
  <c r="C28" i="13"/>
  <c r="F27" i="13"/>
  <c r="D27" i="13"/>
  <c r="C27" i="13"/>
  <c r="D26" i="13"/>
  <c r="D25" i="13"/>
  <c r="F25" i="13"/>
  <c r="D24" i="13"/>
  <c r="F336" i="13"/>
  <c r="D23" i="13"/>
  <c r="D22" i="13"/>
  <c r="D21" i="13"/>
  <c r="C21" i="13"/>
  <c r="D20" i="13"/>
  <c r="D19" i="13"/>
  <c r="D18" i="13"/>
  <c r="D17" i="13"/>
  <c r="C17" i="13"/>
  <c r="D16" i="13"/>
  <c r="D15" i="13"/>
  <c r="D14" i="13"/>
  <c r="D13" i="13"/>
  <c r="D12" i="13"/>
  <c r="C12" i="13"/>
  <c r="D11" i="13"/>
  <c r="D10" i="13"/>
  <c r="D9" i="13"/>
  <c r="D8" i="13"/>
  <c r="D7" i="13"/>
  <c r="D6" i="13"/>
  <c r="D5" i="13"/>
  <c r="C5" i="13"/>
  <c r="F72" i="13" l="1"/>
  <c r="F88" i="13"/>
  <c r="F253" i="13"/>
  <c r="C78" i="13"/>
  <c r="C201" i="13"/>
  <c r="F211" i="13"/>
  <c r="C233" i="13"/>
  <c r="C235" i="13"/>
  <c r="C279" i="13"/>
  <c r="C260" i="13"/>
  <c r="C282" i="13"/>
  <c r="F61" i="13"/>
  <c r="F89" i="13"/>
  <c r="F128" i="13"/>
  <c r="C335" i="13"/>
  <c r="F110" i="13"/>
  <c r="F111" i="13"/>
  <c r="F190" i="13"/>
  <c r="F196" i="13"/>
  <c r="F278" i="13"/>
  <c r="C8" i="13"/>
  <c r="F17" i="13"/>
  <c r="C19" i="13"/>
  <c r="C22" i="13"/>
  <c r="F28" i="13"/>
  <c r="F69" i="13"/>
  <c r="C92" i="13"/>
  <c r="F121" i="13"/>
  <c r="C148" i="13"/>
  <c r="F169" i="13"/>
  <c r="F193" i="13"/>
  <c r="C230" i="13"/>
  <c r="C317" i="13"/>
  <c r="C7" i="13"/>
  <c r="F171" i="13"/>
  <c r="C77" i="13"/>
  <c r="C84" i="13"/>
  <c r="F84" i="13"/>
  <c r="C101" i="13"/>
  <c r="F138" i="13"/>
  <c r="F7" i="13"/>
  <c r="C9" i="13"/>
  <c r="C51" i="13"/>
  <c r="C69" i="13"/>
  <c r="F76" i="13"/>
  <c r="C138" i="13"/>
  <c r="C156" i="13"/>
  <c r="C184" i="13"/>
  <c r="C193" i="13"/>
  <c r="F199" i="13"/>
  <c r="C30" i="13"/>
  <c r="F19" i="13"/>
  <c r="F126" i="13"/>
  <c r="F230" i="13"/>
  <c r="F79" i="13"/>
  <c r="C170" i="13"/>
  <c r="C176" i="13"/>
  <c r="F9" i="13"/>
  <c r="C11" i="13"/>
  <c r="C15" i="13"/>
  <c r="C26" i="13"/>
  <c r="C42" i="13"/>
  <c r="F59" i="13"/>
  <c r="F77" i="13"/>
  <c r="C79" i="13"/>
  <c r="F86" i="13"/>
  <c r="F96" i="13"/>
  <c r="C105" i="13"/>
  <c r="C126" i="13"/>
  <c r="F203" i="13"/>
  <c r="F16" i="13"/>
  <c r="F20" i="13"/>
  <c r="C23" i="13"/>
  <c r="F87" i="13"/>
  <c r="F140" i="13"/>
  <c r="C152" i="13"/>
  <c r="F183" i="13"/>
  <c r="F287" i="13"/>
  <c r="C287" i="13"/>
  <c r="F71" i="13"/>
  <c r="C80" i="13"/>
  <c r="F170" i="13"/>
  <c r="C192" i="13"/>
  <c r="F218" i="13"/>
  <c r="F6" i="13"/>
  <c r="F11" i="13"/>
  <c r="F26" i="13"/>
  <c r="F37" i="13"/>
  <c r="C39" i="13"/>
  <c r="F42" i="13"/>
  <c r="F75" i="13"/>
  <c r="C87" i="13"/>
  <c r="F95" i="13"/>
  <c r="F105" i="13"/>
  <c r="C128" i="13"/>
  <c r="F134" i="13"/>
  <c r="C157" i="13"/>
  <c r="C76" i="13"/>
  <c r="F137" i="13"/>
  <c r="C145" i="13"/>
  <c r="C161" i="13"/>
  <c r="C169" i="13"/>
  <c r="F192" i="13"/>
  <c r="C199" i="13"/>
  <c r="C215" i="13"/>
  <c r="F46" i="13"/>
  <c r="F182" i="13"/>
  <c r="C231" i="13"/>
  <c r="C318" i="13"/>
  <c r="F212" i="13"/>
  <c r="F214" i="13"/>
  <c r="F231" i="13"/>
  <c r="F234" i="13"/>
  <c r="F235" i="13"/>
  <c r="F201" i="13"/>
  <c r="F251" i="13"/>
  <c r="F285" i="13"/>
  <c r="C285" i="13"/>
  <c r="C299" i="13"/>
  <c r="C304" i="13"/>
  <c r="C295" i="13"/>
  <c r="C327" i="13"/>
  <c r="C111" i="13"/>
  <c r="F175" i="13"/>
  <c r="F206" i="13"/>
  <c r="F238" i="13"/>
  <c r="F247" i="13"/>
  <c r="F248" i="13" s="1"/>
  <c r="C247" i="13"/>
  <c r="C276" i="13"/>
  <c r="F279" i="13"/>
  <c r="C294" i="13"/>
  <c r="C328" i="13"/>
  <c r="C342" i="13"/>
  <c r="F221" i="13"/>
  <c r="F228" i="13"/>
  <c r="C243" i="13"/>
  <c r="F276" i="13"/>
  <c r="F286" i="13"/>
  <c r="C305" i="13"/>
  <c r="F338" i="13"/>
  <c r="C300" i="13"/>
  <c r="C332" i="13"/>
  <c r="F345" i="13"/>
  <c r="F268" i="13"/>
  <c r="C280" i="13"/>
  <c r="F280" i="13"/>
  <c r="C310" i="13"/>
  <c r="F346" i="13"/>
  <c r="F337" i="13"/>
  <c r="F289" i="13"/>
  <c r="F335" i="13"/>
  <c r="F341" i="13"/>
  <c r="C331" i="13"/>
  <c r="F342" i="13"/>
  <c r="C289" i="13"/>
  <c r="F349" i="13"/>
  <c r="C351" i="13"/>
  <c r="F351" i="13"/>
  <c r="C13" i="13"/>
  <c r="C18" i="13"/>
  <c r="F13" i="13"/>
  <c r="C14" i="13"/>
  <c r="F18" i="13"/>
  <c r="F29" i="13"/>
  <c r="F31" i="13"/>
  <c r="F32" i="13"/>
  <c r="F36" i="13"/>
  <c r="C47" i="13"/>
  <c r="C48" i="13"/>
  <c r="F54" i="13"/>
  <c r="C54" i="13"/>
  <c r="F56" i="13"/>
  <c r="C56" i="13"/>
  <c r="F70" i="13"/>
  <c r="C85" i="13"/>
  <c r="F91" i="13"/>
  <c r="C10" i="13"/>
  <c r="F14" i="13"/>
  <c r="F47" i="13"/>
  <c r="F65" i="13"/>
  <c r="F85" i="13"/>
  <c r="C113" i="13"/>
  <c r="F113" i="13"/>
  <c r="C38" i="13"/>
  <c r="F38" i="13"/>
  <c r="C118" i="13"/>
  <c r="F118" i="13"/>
  <c r="F8" i="13"/>
  <c r="F23" i="13"/>
  <c r="F106" i="13"/>
  <c r="C106" i="13"/>
  <c r="F131" i="13"/>
  <c r="C131" i="13"/>
  <c r="C109" i="13"/>
  <c r="F109" i="13"/>
  <c r="F30" i="13"/>
  <c r="C63" i="13"/>
  <c r="F63" i="13"/>
  <c r="C72" i="13"/>
  <c r="F92" i="13"/>
  <c r="F5" i="13"/>
  <c r="F10" i="13"/>
  <c r="F12" i="13"/>
  <c r="F21" i="13"/>
  <c r="F22" i="13"/>
  <c r="F43" i="13"/>
  <c r="F52" i="13"/>
  <c r="C52" i="13"/>
  <c r="F90" i="13"/>
  <c r="F112" i="13"/>
  <c r="C112" i="13"/>
  <c r="C117" i="13"/>
  <c r="F117" i="13"/>
  <c r="F151" i="13"/>
  <c r="C151" i="13"/>
  <c r="F15" i="13"/>
  <c r="F24" i="13"/>
  <c r="C29" i="13"/>
  <c r="C36" i="13"/>
  <c r="C60" i="13"/>
  <c r="F60" i="13"/>
  <c r="C70" i="13"/>
  <c r="C100" i="13"/>
  <c r="F103" i="13"/>
  <c r="C103" i="13"/>
  <c r="F153" i="13"/>
  <c r="C153" i="13"/>
  <c r="F35" i="13"/>
  <c r="C6" i="13"/>
  <c r="C16" i="13"/>
  <c r="C20" i="13"/>
  <c r="C25" i="13"/>
  <c r="F48" i="13"/>
  <c r="C59" i="13"/>
  <c r="F67" i="13"/>
  <c r="C67" i="13"/>
  <c r="C86" i="13"/>
  <c r="C94" i="13"/>
  <c r="F158" i="13"/>
  <c r="F172" i="13"/>
  <c r="F177" i="13"/>
  <c r="C177" i="13"/>
  <c r="F188" i="13"/>
  <c r="C188" i="13"/>
  <c r="C191" i="13"/>
  <c r="F53" i="13"/>
  <c r="F93" i="13"/>
  <c r="C93" i="13"/>
  <c r="F114" i="13"/>
  <c r="C124" i="13"/>
  <c r="F125" i="13"/>
  <c r="F143" i="13"/>
  <c r="C143" i="13"/>
  <c r="F145" i="13"/>
  <c r="F155" i="13"/>
  <c r="C155" i="13"/>
  <c r="C158" i="13"/>
  <c r="C172" i="13"/>
  <c r="F180" i="13"/>
  <c r="F162" i="13"/>
  <c r="F191" i="13"/>
  <c r="C174" i="13"/>
  <c r="F174" i="13"/>
  <c r="C45" i="13"/>
  <c r="C62" i="13"/>
  <c r="F66" i="13"/>
  <c r="F83" i="13"/>
  <c r="C90" i="13"/>
  <c r="C162" i="13"/>
  <c r="C178" i="13"/>
  <c r="C195" i="13"/>
  <c r="F149" i="13"/>
  <c r="F160" i="13"/>
  <c r="C160" i="13"/>
  <c r="C186" i="13"/>
  <c r="F186" i="13"/>
  <c r="F189" i="13"/>
  <c r="C189" i="13"/>
  <c r="C119" i="13"/>
  <c r="F119" i="13"/>
  <c r="C149" i="13"/>
  <c r="F181" i="13"/>
  <c r="C181" i="13"/>
  <c r="F39" i="13"/>
  <c r="F45" i="13"/>
  <c r="F62" i="13"/>
  <c r="C68" i="13"/>
  <c r="F101" i="13"/>
  <c r="C110" i="13"/>
  <c r="C114" i="13"/>
  <c r="C121" i="13"/>
  <c r="C127" i="13"/>
  <c r="F127" i="13"/>
  <c r="F133" i="13"/>
  <c r="C137" i="13"/>
  <c r="F159" i="13"/>
  <c r="C71" i="13"/>
  <c r="F80" i="13"/>
  <c r="F99" i="13"/>
  <c r="C99" i="13"/>
  <c r="F102" i="13"/>
  <c r="C133" i="13"/>
  <c r="C139" i="13"/>
  <c r="F139" i="13"/>
  <c r="F141" i="13"/>
  <c r="C141" i="13"/>
  <c r="F142" i="13"/>
  <c r="C159" i="13"/>
  <c r="C120" i="13"/>
  <c r="F120" i="13"/>
  <c r="F146" i="13"/>
  <c r="F157" i="13"/>
  <c r="F164" i="13"/>
  <c r="C164" i="13"/>
  <c r="F150" i="13"/>
  <c r="C182" i="13"/>
  <c r="F185" i="13"/>
  <c r="C185" i="13"/>
  <c r="C44" i="13"/>
  <c r="F44" i="13"/>
  <c r="C64" i="13"/>
  <c r="F147" i="13"/>
  <c r="C147" i="13"/>
  <c r="C150" i="13"/>
  <c r="F154" i="13"/>
  <c r="F173" i="13"/>
  <c r="C173" i="13"/>
  <c r="C222" i="13"/>
  <c r="F222" i="13"/>
  <c r="F217" i="13"/>
  <c r="C217" i="13"/>
  <c r="C200" i="13"/>
  <c r="F200" i="13"/>
  <c r="F176" i="13"/>
  <c r="F184" i="13"/>
  <c r="F198" i="13"/>
  <c r="F236" i="13"/>
  <c r="C236" i="13"/>
  <c r="F148" i="13"/>
  <c r="F156" i="13"/>
  <c r="F163" i="13"/>
  <c r="C216" i="13"/>
  <c r="F216" i="13"/>
  <c r="F229" i="13"/>
  <c r="C229" i="13"/>
  <c r="F254" i="13"/>
  <c r="C254" i="13"/>
  <c r="C267" i="13"/>
  <c r="F267" i="13"/>
  <c r="F213" i="13"/>
  <c r="C225" i="13"/>
  <c r="F225" i="13"/>
  <c r="C202" i="13"/>
  <c r="F205" i="13"/>
  <c r="F219" i="13"/>
  <c r="C219" i="13"/>
  <c r="F239" i="13"/>
  <c r="C239" i="13"/>
  <c r="F51" i="13"/>
  <c r="F55" i="13"/>
  <c r="F132" i="13"/>
  <c r="F144" i="13"/>
  <c r="F152" i="13"/>
  <c r="C203" i="13"/>
  <c r="F204" i="13"/>
  <c r="C204" i="13"/>
  <c r="C205" i="13"/>
  <c r="F207" i="13"/>
  <c r="C207" i="13"/>
  <c r="F224" i="13"/>
  <c r="C224" i="13"/>
  <c r="C194" i="13"/>
  <c r="F197" i="13"/>
  <c r="C197" i="13"/>
  <c r="C206" i="13"/>
  <c r="F215" i="13"/>
  <c r="F237" i="13"/>
  <c r="C268" i="13"/>
  <c r="F220" i="13"/>
  <c r="C255" i="13"/>
  <c r="F260" i="13"/>
  <c r="F266" i="13"/>
  <c r="C256" i="13"/>
  <c r="F161" i="13"/>
  <c r="C242" i="13"/>
  <c r="F242" i="13"/>
  <c r="F245" i="13" s="1"/>
  <c r="C262" i="13"/>
  <c r="F255" i="13"/>
  <c r="F256" i="13"/>
  <c r="C271" i="13"/>
  <c r="F252" i="13"/>
  <c r="F257" i="13"/>
  <c r="C265" i="13"/>
  <c r="F265" i="13"/>
  <c r="F277" i="13"/>
  <c r="C277" i="13"/>
  <c r="F232" i="13"/>
  <c r="C269" i="13"/>
  <c r="F269" i="13"/>
  <c r="F271" i="13"/>
  <c r="F290" i="13"/>
  <c r="C290" i="13"/>
  <c r="C308" i="13"/>
  <c r="F308" i="13"/>
  <c r="C244" i="13"/>
  <c r="F304" i="13"/>
  <c r="F305" i="13"/>
  <c r="C171" i="13"/>
  <c r="C175" i="13"/>
  <c r="C179" i="13"/>
  <c r="C183" i="13"/>
  <c r="C187" i="13"/>
  <c r="C212" i="13"/>
  <c r="C214" i="13"/>
  <c r="C221" i="13"/>
  <c r="C251" i="13"/>
  <c r="C253" i="13"/>
  <c r="F281" i="13"/>
  <c r="F284" i="13"/>
  <c r="C218" i="13"/>
  <c r="C257" i="13"/>
  <c r="C270" i="13"/>
  <c r="F270" i="13"/>
  <c r="F275" i="13"/>
  <c r="C275" i="13"/>
  <c r="F283" i="13"/>
  <c r="C307" i="13"/>
  <c r="F307" i="13"/>
  <c r="F320" i="13"/>
  <c r="C320" i="13"/>
  <c r="C306" i="13"/>
  <c r="F306" i="13"/>
  <c r="F309" i="13"/>
  <c r="F291" i="13"/>
  <c r="C291" i="13"/>
  <c r="F315" i="13"/>
  <c r="C315" i="13"/>
  <c r="C288" i="13"/>
  <c r="F294" i="13"/>
  <c r="F299" i="13"/>
  <c r="F301" i="13" s="1"/>
  <c r="C266" i="13"/>
  <c r="F288" i="13"/>
  <c r="F319" i="13"/>
  <c r="C319" i="13"/>
  <c r="F324" i="13"/>
  <c r="F326" i="13"/>
  <c r="C326" i="13"/>
  <c r="C296" i="13"/>
  <c r="F296" i="13"/>
  <c r="C272" i="13"/>
  <c r="F303" i="13"/>
  <c r="F311" i="13"/>
  <c r="F316" i="13"/>
  <c r="C316" i="13"/>
  <c r="F295" i="13"/>
  <c r="C303" i="13"/>
  <c r="F310" i="13"/>
  <c r="F318" i="13"/>
  <c r="F323" i="13"/>
  <c r="C323" i="13"/>
  <c r="F328" i="13"/>
  <c r="F330" i="13"/>
  <c r="C330" i="13"/>
  <c r="F331" i="13"/>
  <c r="F343" i="13"/>
  <c r="C343" i="13"/>
  <c r="F312" i="13"/>
  <c r="F314" i="13"/>
  <c r="C314" i="13"/>
  <c r="F322" i="13"/>
  <c r="F327" i="13"/>
  <c r="F339" i="13"/>
  <c r="C347" i="13"/>
  <c r="C309" i="13"/>
  <c r="F313" i="13"/>
  <c r="F317" i="13"/>
  <c r="F321" i="13"/>
  <c r="F325" i="13"/>
  <c r="F329" i="13"/>
  <c r="C337" i="13"/>
  <c r="F340" i="13"/>
  <c r="C341" i="13"/>
  <c r="F344" i="13"/>
  <c r="C345" i="13"/>
  <c r="F348" i="13"/>
  <c r="C349" i="13"/>
  <c r="F332" i="13"/>
  <c r="F240" i="13" l="1"/>
  <c r="F258" i="13"/>
  <c r="F352" i="13"/>
  <c r="F165" i="13"/>
  <c r="F107" i="13"/>
  <c r="F97" i="13"/>
  <c r="F297" i="13"/>
  <c r="F57" i="13"/>
  <c r="F73" i="13"/>
  <c r="F226" i="13"/>
  <c r="F209" i="13"/>
  <c r="F81" i="13"/>
  <c r="F129" i="13"/>
  <c r="C336" i="13"/>
  <c r="C24" i="13"/>
  <c r="F292" i="13"/>
  <c r="F273" i="13"/>
  <c r="F263" i="13"/>
  <c r="F40" i="13"/>
  <c r="F122" i="13"/>
  <c r="F49" i="13"/>
  <c r="F115" i="13"/>
  <c r="F333" i="13"/>
  <c r="F356" i="13"/>
  <c r="F33" i="13"/>
  <c r="F135" i="13"/>
  <c r="F166" i="13" l="1"/>
  <c r="F353" i="13"/>
  <c r="F354" i="13" s="1"/>
  <c r="F20" i="1" l="1"/>
  <c r="F19" i="1"/>
  <c r="F18" i="1"/>
  <c r="F17" i="1"/>
  <c r="F16" i="1"/>
  <c r="G16" i="1" s="1"/>
  <c r="G17" i="1" l="1"/>
  <c r="G20" i="1"/>
  <c r="G18" i="1"/>
  <c r="G19" i="1"/>
  <c r="G21" i="1" l="1"/>
  <c r="G22" i="1" s="1"/>
  <c r="G25" i="1" s="1"/>
  <c r="A10" i="1" l="1"/>
</calcChain>
</file>

<file path=xl/comments1.xml><?xml version="1.0" encoding="utf-8"?>
<comments xmlns="http://schemas.openxmlformats.org/spreadsheetml/2006/main">
  <authors>
    <author>Gryadunov Alexander (UR MFR)</author>
  </authors>
  <commentList>
    <comment ref="F21" authorId="0" shapeId="0">
      <text>
        <r>
          <rPr>
            <b/>
            <sz val="9"/>
            <color indexed="81"/>
            <rFont val="Tahoma"/>
            <family val="2"/>
            <charset val="204"/>
          </rPr>
          <t>Gryadunov Alexander (UR MFR):</t>
        </r>
        <r>
          <rPr>
            <sz val="9"/>
            <color indexed="81"/>
            <rFont val="Tahoma"/>
            <family val="2"/>
            <charset val="204"/>
          </rPr>
          <t xml:space="preserve">
один в ИМ</t>
        </r>
      </text>
    </comment>
  </commentList>
</comments>
</file>

<file path=xl/sharedStrings.xml><?xml version="1.0" encoding="utf-8"?>
<sst xmlns="http://schemas.openxmlformats.org/spreadsheetml/2006/main" count="5073" uniqueCount="2436">
  <si>
    <t>4) Транспортные расходы, включены в стоимость Абонентского обслуживания по каждому Объекту, вне зависимости от удалённости до объекта и площади объекта и дополнительно оплачиваться не будут.</t>
  </si>
  <si>
    <t>№</t>
  </si>
  <si>
    <t>Город</t>
  </si>
  <si>
    <t>Адрес</t>
  </si>
  <si>
    <t>Лот 1</t>
  </si>
  <si>
    <t>№ п/п</t>
  </si>
  <si>
    <t>площадь (м2)</t>
  </si>
  <si>
    <t>_________________</t>
  </si>
  <si>
    <t>м.п.</t>
  </si>
  <si>
    <t>Прайс-лист на ремонтные работы и материалы, не вошедшие в стоимость абонентской платы по техническому обслуживанию Объектов</t>
  </si>
  <si>
    <t>Наименование работ/материалов</t>
  </si>
  <si>
    <t>Ед. изм.</t>
  </si>
  <si>
    <t>Комментарий от Участника</t>
  </si>
  <si>
    <t>м.кв.</t>
  </si>
  <si>
    <t>Демонтаж потолочных плит "Армстронг"</t>
  </si>
  <si>
    <t>шт.</t>
  </si>
  <si>
    <t>Демонтаж деревянного бруса</t>
  </si>
  <si>
    <t>Демонтаж жалюзи</t>
  </si>
  <si>
    <t>Демонтаж эл.счетчика</t>
  </si>
  <si>
    <t>Демонтаж прожекторов, уличных светильников на кронштейне</t>
  </si>
  <si>
    <t>2. Полы</t>
  </si>
  <si>
    <t>Армирование стяжки пола</t>
  </si>
  <si>
    <t>Ремонт стяжки местами</t>
  </si>
  <si>
    <t>м.куб.</t>
  </si>
  <si>
    <t xml:space="preserve">Устройство наливного пола самовыравнивающейся смесью </t>
  </si>
  <si>
    <t>Монтаж панелей ПВХ, МДФ на потолок с каркасом</t>
  </si>
  <si>
    <t>Монтаж кодового механического замка на дверь</t>
  </si>
  <si>
    <t>Монтаж дверного доводчика</t>
  </si>
  <si>
    <t>Монтаж подоконника</t>
  </si>
  <si>
    <t>6. Усиление</t>
  </si>
  <si>
    <t>7. Электромонтаж</t>
  </si>
  <si>
    <t>Монтаж  распределительного щита  в сборе</t>
  </si>
  <si>
    <t>Прокладка кабеля силового с затяжкой в гофротрубу</t>
  </si>
  <si>
    <t>Монтаж распаячных коробок</t>
  </si>
  <si>
    <t>Установка и монтаж потолочных динамиков</t>
  </si>
  <si>
    <t>Обжим кабеля UTP c одной стороны</t>
  </si>
  <si>
    <t>8. Сантехника</t>
  </si>
  <si>
    <t>Монтаж ревизионного люка</t>
  </si>
  <si>
    <t>Монтаж решетки вентиляционной</t>
  </si>
  <si>
    <t>Прочистка канализации (гидролуч, крот)</t>
  </si>
  <si>
    <t>Прочистка канализации свыше 5 м.п. (аварийка)</t>
  </si>
  <si>
    <t>9. Фасад</t>
  </si>
  <si>
    <t>10. Крыша, кровля</t>
  </si>
  <si>
    <t>Монтаж обрешетки кровли</t>
  </si>
  <si>
    <t>Устройство примыкания из оцинковки, рулонных материалов</t>
  </si>
  <si>
    <t>Устройство мягкой кровли с проклейкой швов в два слоя</t>
  </si>
  <si>
    <t>11. Крыльцо</t>
  </si>
  <si>
    <t>Монтаж шурстепа</t>
  </si>
  <si>
    <t>12. Уличные работы</t>
  </si>
  <si>
    <t>13. Прочие работы</t>
  </si>
  <si>
    <t>Погрузо-разгрузочные работы</t>
  </si>
  <si>
    <t>Вскрытие сейфа</t>
  </si>
  <si>
    <t>Замена сейфового замка</t>
  </si>
  <si>
    <t>Монтаж стеклянных полок в витринах</t>
  </si>
  <si>
    <t>руб/км</t>
  </si>
  <si>
    <t>II. Материалы</t>
  </si>
  <si>
    <t>1. Электрика</t>
  </si>
  <si>
    <t>Гребенка 3 ф</t>
  </si>
  <si>
    <t>Коннектор WAGO 2х2 ( 2х4 ; 2х6)</t>
  </si>
  <si>
    <t>Контактор АВВ 24А 4П</t>
  </si>
  <si>
    <t>Контактор АВВ 20А 2П</t>
  </si>
  <si>
    <t>Кабель силовой ВВГнгLS 3*4</t>
  </si>
  <si>
    <t>Кабель силовой ВВГнгLS 3*6</t>
  </si>
  <si>
    <t>Кабель ВВГнгLS 3*2,5</t>
  </si>
  <si>
    <t>Кабель ВВГ нгLS 3*1,5</t>
  </si>
  <si>
    <t>Кабель UTP 4х2х0,5</t>
  </si>
  <si>
    <t>Провод ШВВП 2х0,75 с ПВХ изоляцией</t>
  </si>
  <si>
    <t xml:space="preserve">Нуль-шина </t>
  </si>
  <si>
    <t>Щит  пластиковый  4 мод. IEK (материал пластик)</t>
  </si>
  <si>
    <t>Гофротруба с зондом d=16</t>
  </si>
  <si>
    <t xml:space="preserve">Гофротруба с зондом d=20 </t>
  </si>
  <si>
    <t xml:space="preserve">Гофротруба с зондом d=25 </t>
  </si>
  <si>
    <t>Гофротруба с зондом d=32</t>
  </si>
  <si>
    <t>Коробка распаячная 80х80</t>
  </si>
  <si>
    <t>Коробка распаячная 100х100</t>
  </si>
  <si>
    <t>Подрозетник</t>
  </si>
  <si>
    <t>Лампа МГЛ 70Вт RX7 Phillips</t>
  </si>
  <si>
    <t>Шина соединительная типа PIN (штырь) 3ф</t>
  </si>
  <si>
    <t>Светильник MBD-200/Е-07 «ВЫХОД» 220В, 6LED</t>
  </si>
  <si>
    <t>Светильник  ERGO 208 2х8 Вт аварийный, 220В</t>
  </si>
  <si>
    <t>2. Стены</t>
  </si>
  <si>
    <t>Краска белая, эмаль ПФ-115</t>
  </si>
  <si>
    <t>уп.</t>
  </si>
  <si>
    <t>Наличник ( 210см)</t>
  </si>
  <si>
    <t>Подвес прямой</t>
  </si>
  <si>
    <t>Заглушки для подоконника</t>
  </si>
  <si>
    <t>Профиль ПН 27*28 3м</t>
  </si>
  <si>
    <t>Профиль ПП 27*60 3м</t>
  </si>
  <si>
    <t>Профиль ПН 75*40 3м</t>
  </si>
  <si>
    <t>Профиль ПС 75*50 3м</t>
  </si>
  <si>
    <t>Профиль ПН 100*40 3м</t>
  </si>
  <si>
    <t>Профиль ПС 100*50 3м</t>
  </si>
  <si>
    <t>Соединитель профилей одноуровневый 27*60</t>
  </si>
  <si>
    <t>Удлинитель профилей 27*60</t>
  </si>
  <si>
    <t xml:space="preserve">Уголок малярный перфорированный </t>
  </si>
  <si>
    <t>Саморезы пресс-шайба 3,5*13</t>
  </si>
  <si>
    <t>Рамный дюбель М10х132</t>
  </si>
  <si>
    <t>Стеновая панель ПВХ белая 3000х250х8/10 (Орто/Самара;СтеноПласт/Краснодар;СМ Холдинг/Москва; Планета Пластик/Бронницы; Мастер-Декор/Клин)</t>
  </si>
  <si>
    <t xml:space="preserve">Профиль ПВХ соединительный </t>
  </si>
  <si>
    <t>Профиль ПВХ стартовый</t>
  </si>
  <si>
    <t>Люк ревизионный от 150Х150 до 250Х250</t>
  </si>
  <si>
    <t>Люк ревизионный от 251Х251 до 400Х400</t>
  </si>
  <si>
    <t>Люк ревизионный от 401Х401 до 600Х600</t>
  </si>
  <si>
    <t>Пленка полиэтиленовая</t>
  </si>
  <si>
    <t>ЦПС М-150 (50 кг)</t>
  </si>
  <si>
    <t>л</t>
  </si>
  <si>
    <t xml:space="preserve">4. Потолок </t>
  </si>
  <si>
    <t>Подвес потолочный удлинённый L-1250</t>
  </si>
  <si>
    <t>Профиль несущий белый L=3,7м</t>
  </si>
  <si>
    <t>Профиль направляющий белый L=1,2м</t>
  </si>
  <si>
    <t>Профиль поперечный L=0,6 м</t>
  </si>
  <si>
    <t>Угол пристенный L=3,0 м</t>
  </si>
  <si>
    <t>Подвес евро</t>
  </si>
  <si>
    <t>5. Кровля</t>
  </si>
  <si>
    <t>рул.</t>
  </si>
  <si>
    <t>Пенопласт ПСБ-С-50</t>
  </si>
  <si>
    <t>Доска обрезная 50х150</t>
  </si>
  <si>
    <t>6. Сантехника</t>
  </si>
  <si>
    <t>Кран шаровый полипропиленовый ( ВАЛТЕК d 20)</t>
  </si>
  <si>
    <t>Решетки вентиляционные (150х150)</t>
  </si>
  <si>
    <t>Антифриз (для котлов отопления)</t>
  </si>
  <si>
    <t>Труба металлопластик d16*2мм</t>
  </si>
  <si>
    <t>7. Усиление</t>
  </si>
  <si>
    <t>Арматура d= 10-12мм</t>
  </si>
  <si>
    <t>Сетка рабица</t>
  </si>
  <si>
    <t>Электроды МР-3(ЛЭЗ) d=3мм</t>
  </si>
  <si>
    <t>кг</t>
  </si>
  <si>
    <t>8. Рольставни</t>
  </si>
  <si>
    <t>ПИМ (напр., до 30/50 кг)</t>
  </si>
  <si>
    <t>Вороток</t>
  </si>
  <si>
    <t>Ригель блокирующий (RG2;RG3;RG4)</t>
  </si>
  <si>
    <t>Профиль RH58</t>
  </si>
  <si>
    <t>Замок ригельный нижний (напр.,RL)</t>
  </si>
  <si>
    <t>9. Окна, двери</t>
  </si>
  <si>
    <t>Нащельник универсальный самоклеющийся</t>
  </si>
  <si>
    <t>Ключевина</t>
  </si>
  <si>
    <t xml:space="preserve">Чистящее средство для удаления  остатков плёнки </t>
  </si>
  <si>
    <t>Жалюзи горизонтальные в сборе</t>
  </si>
  <si>
    <t>10. Теплотехника</t>
  </si>
  <si>
    <t>Труба хромированная 32мм (для перил)</t>
  </si>
  <si>
    <t>1. Демонтаж</t>
  </si>
  <si>
    <t>5.Двери и окна</t>
  </si>
  <si>
    <t>час</t>
  </si>
  <si>
    <t>Демонтаж отливов</t>
  </si>
  <si>
    <t>Демонтаж водонагревателя/бойлера</t>
  </si>
  <si>
    <t>Демонтаж сейфа</t>
  </si>
  <si>
    <t>Замена деревяного дверного полотна с учетом петель</t>
  </si>
  <si>
    <t>Вскрытие замка (рольставни/двери)</t>
  </si>
  <si>
    <t>Установка адресной бирки на автомат ( с учетом адресной бирки)</t>
  </si>
  <si>
    <t>Демонтаж камня бордюрного</t>
  </si>
  <si>
    <t>Демонтаж брусчатки</t>
  </si>
  <si>
    <t>Счетчик электроэнергии однофазный однотарифный Меркурий 201.5 60/5 Т1 D 230В ОУ (201.5)</t>
  </si>
  <si>
    <t>Светильник подвесной светодиодный МДМ-Лайт, модель hoop!50 цвет белый, D=850-900 мм, цветовая температура 4000 К, мощность 41 Вт</t>
  </si>
  <si>
    <t>Светильник подвесной светодиодный МДМ-Лайт, модель hoop!50 цвет белый, D=600-650 мм, цветовая температура 4000 К, мощность 27 Вт</t>
  </si>
  <si>
    <t>Ключ ТМ 2003 (Метаком)</t>
  </si>
  <si>
    <t>Аккумулятор 12В 7А/ч</t>
  </si>
  <si>
    <t>Считыватель Matrix II-EH</t>
  </si>
  <si>
    <t>Провод КСВВ 4х0,5</t>
  </si>
  <si>
    <t>Резерв-12/2 источник питания</t>
  </si>
  <si>
    <t>Считыватель ТМ накладной</t>
  </si>
  <si>
    <t>Z-5R контроллер доступа</t>
  </si>
  <si>
    <t>Краска масляная</t>
  </si>
  <si>
    <t>Краска фасадная коллерованая Пафус Fassadenweiss</t>
  </si>
  <si>
    <t>Профиль ПН 50*40 3м</t>
  </si>
  <si>
    <t>Профиль ПС 50*50 3м</t>
  </si>
  <si>
    <t>Профиль ПН 65*40 3м</t>
  </si>
  <si>
    <t>Профиль ПС 65*50 3м</t>
  </si>
  <si>
    <t>Стеклохолст WeltonW45, аналог</t>
  </si>
  <si>
    <t>Клей для стеклообоев (OSCAR - готовый 12кг)</t>
  </si>
  <si>
    <t>Штукатурка Ротбанд (30 кг)</t>
  </si>
  <si>
    <t>Решетки радиаторные 1200х600 ПВХ</t>
  </si>
  <si>
    <t>Решетки радиаторные 600х600 ПВХ</t>
  </si>
  <si>
    <t>Решетки радиаторные узкие ( 110х420 мм) ПВХ</t>
  </si>
  <si>
    <t>м2</t>
  </si>
  <si>
    <t>Клей для линолеума (BAU MASTER , 12 кг)</t>
  </si>
  <si>
    <t xml:space="preserve">Керамзит </t>
  </si>
  <si>
    <t>Бетон М-200</t>
  </si>
  <si>
    <t>Манжет 40x20, 50X25X30, 50X70, 50X40.</t>
  </si>
  <si>
    <t>Блок управления привода рольставни</t>
  </si>
  <si>
    <t>Замок верхний</t>
  </si>
  <si>
    <t>Радиомодуль</t>
  </si>
  <si>
    <t>Ограничитель открывания  окна, цветной  Internika, ( аналог)</t>
  </si>
  <si>
    <t xml:space="preserve">Ручка  открывания окна с ключом/ без ( в комплекте), цветная Internika ( аналог) </t>
  </si>
  <si>
    <t>Почтовый замок Apecs САМ-25, Нора-М  (аналог)</t>
  </si>
  <si>
    <t>Отбойник дверной</t>
  </si>
  <si>
    <t>Замок навесной ВС-PDB-01-25 (+2 ушка)</t>
  </si>
  <si>
    <t>Замок на железную дверь (накладной/врезной)</t>
  </si>
  <si>
    <t>Замок на входную дверь (ПВХ/Алюминий)</t>
  </si>
  <si>
    <t>П-образный профиль</t>
  </si>
  <si>
    <t>Профиль алюминиевый Ш-образный для стекла</t>
  </si>
  <si>
    <t>Полкодержатель (хром)</t>
  </si>
  <si>
    <t>Кабель jack 3.5 5м Sparks</t>
  </si>
  <si>
    <t>Кронштейн для проектора (универсальный)</t>
  </si>
  <si>
    <t>Дихлофос ЭКО (или аналог), ловушка для насекомых</t>
  </si>
  <si>
    <t>Термометр комнатный</t>
  </si>
  <si>
    <t xml:space="preserve">Диспенсер д/туал. бумаги TORK ELEVATION </t>
  </si>
  <si>
    <t>Дозатор для жидкого мыла Tork Elevation (белый, 0.475 л)</t>
  </si>
  <si>
    <t>Автоматический освежитель воздуха Discover</t>
  </si>
  <si>
    <t>Сменный баллон для автоматического освежителя Discover Woodsy 320 мл.</t>
  </si>
  <si>
    <t>Изготовление и монтаж посадочного места для монтажа наружного блока (с материалами)</t>
  </si>
  <si>
    <t>Хладагент  R22</t>
  </si>
  <si>
    <t>Хладагент  R407</t>
  </si>
  <si>
    <t>Хладагент  R410</t>
  </si>
  <si>
    <t>Ниппель-переход 1х1/2</t>
  </si>
  <si>
    <t>Переход-футорка нар. вн.  1х1/2</t>
  </si>
  <si>
    <t>Клепки 3,2мм (1500 шт)</t>
  </si>
  <si>
    <t>Монтаж цельностеклянной перегородки без входной группы, с комплектом фурнитуры</t>
  </si>
  <si>
    <t>Демонтаж тепло-, паро-, гидро-, звукоизоляции</t>
  </si>
  <si>
    <t>Демонтаж столешниц, подоконников</t>
  </si>
  <si>
    <t xml:space="preserve">Демонтаж чугунного/алюминиевого/биметаллического радиатора отопления </t>
  </si>
  <si>
    <t>Демонтаж встроенных, накладных светильников ( армстронг/грильято,  металлогалогеновых, энергосберегающих), направленного света и т.д.</t>
  </si>
  <si>
    <t>Демонтаж дренажной помпы</t>
  </si>
  <si>
    <t>Демонтаж стеклянной полки/дверцы в витрине</t>
  </si>
  <si>
    <t>Демонтаж ленты светодиодной с удалением клеящей основы</t>
  </si>
  <si>
    <t>Демонтаж трансформатора, блока питания</t>
  </si>
  <si>
    <t>Демонтаж урны</t>
  </si>
  <si>
    <t>Демонтаж перил</t>
  </si>
  <si>
    <t>Штукатурка стен  (Площадь столбов, откосов и боковых сторон пилястр включается в объем работ)</t>
  </si>
  <si>
    <t>Сплошная шпатлевка и шлифовка стен из ГКЛ под окраску/оклейку обоями (Площадь столбов, откосов и боковых сторон пилястр, включается в объем работ)</t>
  </si>
  <si>
    <t>Оклейка стен обоями (Площадь столбов, откосов и боковых сторон пилястр включается в объем работ)</t>
  </si>
  <si>
    <t>Усиление существующего потолка подвесами в т.ч. материалы, крепеж и т.п., под ключ</t>
  </si>
  <si>
    <t>Монтаж электромагнитного замка(СКУД) (только пластина)</t>
  </si>
  <si>
    <t>Монтаж считывателя(СКУД)</t>
  </si>
  <si>
    <t>Монтаж контроллера(СКУД)</t>
  </si>
  <si>
    <t xml:space="preserve">Монтаж встроенного в пол дверного доводчика </t>
  </si>
  <si>
    <t>Монтаж дверных  доборов</t>
  </si>
  <si>
    <t>Монтаж входной двери ПВХ/алюминий с заполнением стеклом с входной группой, комплектом фурнитуры, под ключ</t>
  </si>
  <si>
    <t>Монтаж перегородки из профиля ПВХ/алюминий с заполнением стеклом с входной группой, комплектом фурнитуры</t>
  </si>
  <si>
    <t>Монтаж перегородки из профиля ПВХ/алюминий с заполнением стеклом без входной группы, комплектом фурнитуры</t>
  </si>
  <si>
    <t>Монтаж цельностеклянной перегородки с входной группой, комплектом фурнитуры</t>
  </si>
  <si>
    <t>Монтаж двери металлической/противопожарной под ключ(анкера,пена и пр)</t>
  </si>
  <si>
    <t>Монтаж светильников армстронг/грильято, накладных, точечных, встраиваемых, направленных и пр.</t>
  </si>
  <si>
    <t xml:space="preserve">Монтаж счетчика электроэнергии </t>
  </si>
  <si>
    <t>Установка стабилизаторов напряжения</t>
  </si>
  <si>
    <t>Установка звонка и кнопки</t>
  </si>
  <si>
    <t>Монтаж шин N+PE</t>
  </si>
  <si>
    <t>Установка смесителя/ запорной арматуры</t>
  </si>
  <si>
    <t>Монтаж крана шарового/ крана Маевского/ фильтра/ фитинга</t>
  </si>
  <si>
    <t>Установка гибкой подводки сантехнической</t>
  </si>
  <si>
    <t>услуга</t>
  </si>
  <si>
    <t>Монтаж/замена электрокотла с учетом всех комплектующих и расходников, под ключ</t>
  </si>
  <si>
    <t>Замена тэна/датчика электрокотла</t>
  </si>
  <si>
    <t>Монтаж расширительного бачка</t>
  </si>
  <si>
    <t>Прочистка  насоса канализационного(снятие крышки, очистка крыльчатки, отверстий, монтаж крышки, в том числе отсоединение/присоединение насоса если потребуется  и т.д.)</t>
  </si>
  <si>
    <t xml:space="preserve">Штукатурка стен, откосов фасада </t>
  </si>
  <si>
    <t>Шпатлевка стен, откосов фасада</t>
  </si>
  <si>
    <t>Окраска стен, откосов фасада (до полной покраски основания)</t>
  </si>
  <si>
    <t>Монтаж поликарбонатных листов  с резкой, подгонкой, герметизацией по готовому каркасу</t>
  </si>
  <si>
    <t xml:space="preserve">Монтаж урны </t>
  </si>
  <si>
    <t xml:space="preserve">Монтаж ленты противоскольжения </t>
  </si>
  <si>
    <t>Устройство крыльца, пандуса из ж/бетона с подготовкой основания, подсыпкой, монтажем опалубки, армированием, с учетом материала</t>
  </si>
  <si>
    <t>т.</t>
  </si>
  <si>
    <t>Уборка и вывоз строительного мусора, транспорные и утилизация включены</t>
  </si>
  <si>
    <t>Монтаж светодиодной ленты</t>
  </si>
  <si>
    <t>Упаковка груза в картон/ стрейч-пленку/ воздушно-пузырьковую пленку  (+ скотч, веревка и т.п.) с учетом материалов</t>
  </si>
  <si>
    <t>Сверление отверстий в стекле до 20 мм</t>
  </si>
  <si>
    <t>Диагностика неисправности электроприбора с предоставлением акта дефектной ведомости</t>
  </si>
  <si>
    <t>Подключение, отключение генератора к сети салона</t>
  </si>
  <si>
    <t>14. Утилизация</t>
  </si>
  <si>
    <t>Кабель силовой ВВГнг 3*4</t>
  </si>
  <si>
    <t>Кабель силовой ВВГнг 3*6</t>
  </si>
  <si>
    <t>Кабель ВВГнг 3*2,5</t>
  </si>
  <si>
    <t>Коннектор rj 45</t>
  </si>
  <si>
    <t xml:space="preserve">Бокс 1SL2456 навесной 6 модулей прозрачная дверь  IP40 (ABB) </t>
  </si>
  <si>
    <t xml:space="preserve">Бокс 1SL2458 навесной 8 модулей прозрачная дверь а  IP40 (ABB) </t>
  </si>
  <si>
    <t>Бокс 1SL2462 навесной 12 модулей прозрачная дверь   IP40 (ABB)</t>
  </si>
  <si>
    <t xml:space="preserve">Бокс 1SL2464 навесной 24 модуля прозрачная дверь   IP40 (ABB) </t>
  </si>
  <si>
    <t xml:space="preserve">Бокс 1SL2446 навесной 36 модулей непрозрачная дверь   IP40 (ABB) </t>
  </si>
  <si>
    <t>Угол, заглушка, переход для короба 100х60</t>
  </si>
  <si>
    <t xml:space="preserve">Короб ПВХ 100х60мм </t>
  </si>
  <si>
    <t xml:space="preserve">Короб ПВХ 20х10мм </t>
  </si>
  <si>
    <t xml:space="preserve">Короб ПВХ 30х25мм </t>
  </si>
  <si>
    <t>Стартер</t>
  </si>
  <si>
    <t>Наклейка "Выход",  "Знак молния 2 шт" считать комплектом</t>
  </si>
  <si>
    <t>Изолента винил 19мм*20 м</t>
  </si>
  <si>
    <t xml:space="preserve">Розетка IT Легранд RJ 45 1-портовая </t>
  </si>
  <si>
    <t xml:space="preserve">Розетка IT Легранд RJ 45 2-х портовая </t>
  </si>
  <si>
    <t>Рамка Легранд 1 мод.  Valena</t>
  </si>
  <si>
    <t>Рамка Легранд 2 мод.  Valena</t>
  </si>
  <si>
    <t>Рамка Легранд 3 мод.  Valena</t>
  </si>
  <si>
    <t>Рамка Легранд 4 мод.  Valena</t>
  </si>
  <si>
    <t>Лампа накаливания 40-100 Вт</t>
  </si>
  <si>
    <t>Светильник настенно потолочный под обычный цоколь с энергосберегающей лампой</t>
  </si>
  <si>
    <t>Трос Д=2мм стальной в изоляции PVC 2/3мм</t>
  </si>
  <si>
    <t>Зажим троса DUBLEX 2</t>
  </si>
  <si>
    <t>Талреп "крюк-кольцо" М6*90</t>
  </si>
  <si>
    <t xml:space="preserve">Потолочный динамик 6Вт типа Roxton PA -620 T/ Inter-М CS-06A </t>
  </si>
  <si>
    <t>Кронштейн TUAREX CORSA-2008, телевизионный 26"-55", до 40 кг, потолочный</t>
  </si>
  <si>
    <t>Звонок беспров. "Twist" с кнопкой 15 мелодий R действ.= 80м (3*АА) Zamel</t>
  </si>
  <si>
    <t>Эл-т питания щелочной LR 6 (АА, 316) 1,5В Energizer (БЛИСТЕР 4 ШТ)</t>
  </si>
  <si>
    <t>Шнур 3х1,5мм 2,2м армированный вилкой с з/к БЕЛЫЙ 10 А/250 В</t>
  </si>
  <si>
    <t>Решетка д/вентилятора</t>
  </si>
  <si>
    <t>Сжим ответв У731 М</t>
  </si>
  <si>
    <t>Изолятор DIN желтый (IEK)</t>
  </si>
  <si>
    <t>Держатель гофротрубы d=25</t>
  </si>
  <si>
    <t>Вилка штепсельная В6-215 Беларусь</t>
  </si>
  <si>
    <t>Лоток перфорированный 50х50 L2000</t>
  </si>
  <si>
    <t>Лоток перфорированный 100х50 L2000</t>
  </si>
  <si>
    <t>Краска EURO POWER 7 TIKKURILA</t>
  </si>
  <si>
    <t>Краска грунт ГФ-021</t>
  </si>
  <si>
    <t>Краска аэрозольная 270 г.</t>
  </si>
  <si>
    <t>Скотч малярный 50*50</t>
  </si>
  <si>
    <t>Уайт-спирит 1 л.</t>
  </si>
  <si>
    <t>Бумага наждачная 230х280 мм 10 шт в упак</t>
  </si>
  <si>
    <t>Подоконник пластиковый ПВХ 0,25</t>
  </si>
  <si>
    <t>Подоконник пластиковый ПВХ 0,5</t>
  </si>
  <si>
    <t>Гипсокартон влагостойкий 12,5 мм KNAUF</t>
  </si>
  <si>
    <t>Гипсокартон огнеупорный Кнауф 1200x2500х12,5 мм</t>
  </si>
  <si>
    <t>Серпянка (50 м.п.) 50 мм</t>
  </si>
  <si>
    <t>Обои флизелиновые гладкие (плотность 150 гр/м.кв.)</t>
  </si>
  <si>
    <t>Клей для обоев Клео 500 г.</t>
  </si>
  <si>
    <t>Шпаклёвка "Боларс" фасадная, 25 кг</t>
  </si>
  <si>
    <t>Уголок ПВХ  белый 25х25х0,4 L=2,7 м</t>
  </si>
  <si>
    <t>Дюбель пластиковый</t>
  </si>
  <si>
    <t>Дюбель-гвоздь 6*40, 6*60, 6*80</t>
  </si>
  <si>
    <t>Саморез 3,5*41</t>
  </si>
  <si>
    <t>Саморез 4,2*19</t>
  </si>
  <si>
    <t>Клей жидкие гвозди суперсильный Момент 330мл</t>
  </si>
  <si>
    <t>Герметик акриловый морозостойкий Гермент, белый 330мл</t>
  </si>
  <si>
    <t>Герметик акриловый MAKROFLEX F 131 белый 300 мл</t>
  </si>
  <si>
    <t>Клей Перфикс (30кг мешок)</t>
  </si>
  <si>
    <t>Пена монтажная профес. (всесезонная), 750 мл</t>
  </si>
  <si>
    <t>Клей ПВА</t>
  </si>
  <si>
    <t>Фанера (1525х1525х12мм)</t>
  </si>
  <si>
    <t xml:space="preserve">Плита OSB 12х1250х2500 мм </t>
  </si>
  <si>
    <t xml:space="preserve">Тепло-звукоизоляция URSA GEO 50 мм </t>
  </si>
  <si>
    <t>3. Полы, крыльцо, прилегающая территория</t>
  </si>
  <si>
    <t>Плинтус ПВХ РикоЛео 2,5 м/ аналог</t>
  </si>
  <si>
    <t>Линолеум коммерческий Таркетт коллекция Acczent Mineral, либо аналог, цвет серый</t>
  </si>
  <si>
    <t>Керамогранит (300х300) Эстима Стандарт ST-06 неполир</t>
  </si>
  <si>
    <t xml:space="preserve">Керамогранит (600х600) Kerama Marazzi Дайсен Черный обрезной  SG613000R/SG603300R                                  </t>
  </si>
  <si>
    <t>Плитка тротуарная  30*30</t>
  </si>
  <si>
    <t>Крестики плиточные (упаковка 100шт)</t>
  </si>
  <si>
    <t>Профиль маячковый оцинкованный 3 м</t>
  </si>
  <si>
    <t xml:space="preserve">Затирка для швов (Atlas) </t>
  </si>
  <si>
    <t>Порожек дверной металлический 120 см</t>
  </si>
  <si>
    <t>Раствор М150 с доставкой</t>
  </si>
  <si>
    <t xml:space="preserve">Щебень </t>
  </si>
  <si>
    <t>Портландцемент, мешок 50 кг</t>
  </si>
  <si>
    <t>ЛДСП 16 мм, окромленный</t>
  </si>
  <si>
    <t>Керамогранит SG156000R (SG111600R) Сенат черный обрезной 40.2х40.2</t>
  </si>
  <si>
    <t>Уголок 3 м наружный платиковый для плитки</t>
  </si>
  <si>
    <t>Клей для керамической плитки для внутренних и наружных работ СМ 11 Ceresit 25 кг</t>
  </si>
  <si>
    <t>Ламинат 33 класс 1292*194*8 мм</t>
  </si>
  <si>
    <t>Подложка под ламинат</t>
  </si>
  <si>
    <t xml:space="preserve">Коврик придверный 40x60x1,6см "Решетка" </t>
  </si>
  <si>
    <t>Универсальная противоскользящая лента, самоклеющаяся не менее 25мм</t>
  </si>
  <si>
    <t>Шурстеп алюминиевый с резиновой вставкой 40 мм</t>
  </si>
  <si>
    <t xml:space="preserve">Перила из нержавеющей стали </t>
  </si>
  <si>
    <t>Песок строительный (50кг)</t>
  </si>
  <si>
    <t>Потолочная плита  595х595</t>
  </si>
  <si>
    <t>Линокром 10мм (10 м.кв.)</t>
  </si>
  <si>
    <t>Битум ,мастика "Техномаст" 20 кг</t>
  </si>
  <si>
    <t>Пропан баллон 50л</t>
  </si>
  <si>
    <t>Саморез кровельный 4,9х29 по дереву со сверлом</t>
  </si>
  <si>
    <t>Саморез 4,2х51 пресс-шайбой, сверло</t>
  </si>
  <si>
    <t>Жёлоб из оцинкованной стали (цвет белый, серый, коричневый)</t>
  </si>
  <si>
    <t>Колено трубы ливневой из оцинкованной стали (цвет белый, серый, коричневый)</t>
  </si>
  <si>
    <t>Угол ливневой из оцинкованной стали (цвет белый, серый, коричневый)</t>
  </si>
  <si>
    <t>Заглушка жёлоба</t>
  </si>
  <si>
    <t>Доборные элементы(коньки, планки и т.д.)</t>
  </si>
  <si>
    <t xml:space="preserve">Лист оцинкованный </t>
  </si>
  <si>
    <t>Раковина КСФ Ресса  56 мм</t>
  </si>
  <si>
    <t xml:space="preserve">Унитаз в комплекте(бочок, сидение, запорная арматура) </t>
  </si>
  <si>
    <t>Трубная изоляция 16</t>
  </si>
  <si>
    <t>Трубная изоляция 20</t>
  </si>
  <si>
    <t>Трубная изоляция 25</t>
  </si>
  <si>
    <t>Трубная изоляция 32</t>
  </si>
  <si>
    <t>Канализационный насос SANIBROYEUR (измельчитель) SFA</t>
  </si>
  <si>
    <t>Шпилька 10*2000</t>
  </si>
  <si>
    <t>Гофра для унитаза</t>
  </si>
  <si>
    <t>Сифон с гофрой для раковины</t>
  </si>
  <si>
    <t>Герметик сантехнический туба 280 мл</t>
  </si>
  <si>
    <t>Кран Маевского</t>
  </si>
  <si>
    <t>Счётчик для холодной и горячей воды</t>
  </si>
  <si>
    <t>Труба металлическая 20-100 мм.тощина стенки 2 мм</t>
  </si>
  <si>
    <t>Гибкая подводка сантехническая</t>
  </si>
  <si>
    <t>Лист металлический (1,2мм х/к 1,25х2,5м)</t>
  </si>
  <si>
    <t xml:space="preserve">Труба профильная 50х50х2 </t>
  </si>
  <si>
    <t xml:space="preserve">Труба профильная 80х80х2 </t>
  </si>
  <si>
    <t xml:space="preserve">Труба профильная 100х100х2 </t>
  </si>
  <si>
    <t xml:space="preserve">Труба профильная 40х25х2 </t>
  </si>
  <si>
    <t xml:space="preserve">Сетка сварная 50х50х4 </t>
  </si>
  <si>
    <t xml:space="preserve">Труба профильная 60х60х2 </t>
  </si>
  <si>
    <t xml:space="preserve">Труба профильная 40х40х2 </t>
  </si>
  <si>
    <t>Швеллер стальной 50</t>
  </si>
  <si>
    <t>Швеллер стальной 65</t>
  </si>
  <si>
    <t>Швеллер стальной 80</t>
  </si>
  <si>
    <t>Швеллер стальной 100</t>
  </si>
  <si>
    <t>Шина направляющая</t>
  </si>
  <si>
    <t>Дополнительный профиль для обхода дверных ручек (напр. VEKA) (либо аналог)</t>
  </si>
  <si>
    <t>Аварийный механизм</t>
  </si>
  <si>
    <t>Пружина верхняя тяговая</t>
  </si>
  <si>
    <t>Личинка цилиндрового замка</t>
  </si>
  <si>
    <t>Пленка тонировочная 20%</t>
  </si>
  <si>
    <t>Стекло закаленное 10мм</t>
  </si>
  <si>
    <t>Доводчик ТS 77/4 белый /до 90кг/ DORMA (либо аналог)</t>
  </si>
  <si>
    <t>Цельностеклянная перегородка с входной группой, комплектом фурнитуры (Степ ALT115, толщиной 10-12мм)</t>
  </si>
  <si>
    <t>Петля двери металлопластиковой/алюминиевой</t>
  </si>
  <si>
    <t>Полоса монтажная перфорированная</t>
  </si>
  <si>
    <t>Уплотнительная лента (10м)</t>
  </si>
  <si>
    <t>11. Фасад</t>
  </si>
  <si>
    <t>12. Прочее</t>
  </si>
  <si>
    <t>Лист "Алюкобонд", толщина алюм 0,4 мм</t>
  </si>
  <si>
    <t>Z профиль</t>
  </si>
  <si>
    <t xml:space="preserve">Металлосайдинг Grand Line (Карабельная доска, блок хаус и т.д) </t>
  </si>
  <si>
    <t>Вентилируемый фасад из керамоганита (600х600х10)  с утеплителем и мембраной (в т.ч. каркас)</t>
  </si>
  <si>
    <t>Петля мебельная шарнирная для дверей накопителей ( производство европа)</t>
  </si>
  <si>
    <t>Шпингалет для дверей накопителей</t>
  </si>
  <si>
    <t>Стабилизированный блок питания для светодиодов 40W</t>
  </si>
  <si>
    <t>Стабилизированный блок питания для светодиодов 60W</t>
  </si>
  <si>
    <t>Стабилизированный блок питания для светодиодов 100W</t>
  </si>
  <si>
    <t>Стабилизированный блок питания для светодиодов 150W</t>
  </si>
  <si>
    <t>Стекло 6 mm закаленное М1</t>
  </si>
  <si>
    <t>Замок для сейфа ASM 120\ Карат 46</t>
  </si>
  <si>
    <t>Ригельный замок для металлических архивных шкафов</t>
  </si>
  <si>
    <t>Оргстекло прозрачное 6 мм.</t>
  </si>
  <si>
    <t>Полка витрины стекло 6мм</t>
  </si>
  <si>
    <t>Зеркало с креплением в подсобку простое без рамки с отверстиями под крепеж.</t>
  </si>
  <si>
    <t>Обработка стекла (отверстия под фурнитуру, крепление)</t>
  </si>
  <si>
    <t>Реставрационные работы материалами "KÖNIG" (мебельный воск) c учетом материала, под ключ</t>
  </si>
  <si>
    <t>см.кв</t>
  </si>
  <si>
    <t>Дюбель Молли 5*37</t>
  </si>
  <si>
    <t xml:space="preserve">Кронштейн ТВ фиксированный настенный </t>
  </si>
  <si>
    <t xml:space="preserve">Кронштейн ТВ поворотный настенный </t>
  </si>
  <si>
    <t>Вешалка настенная 14 крючков 705х329х108 мм или аналоги.Металл</t>
  </si>
  <si>
    <t xml:space="preserve">Урна (20л., уличная, металлическая,на ножках) </t>
  </si>
  <si>
    <t>13. Комплектующие системы автономного отопления</t>
  </si>
  <si>
    <t>Кронштейн напольный/настенный для радиаторов</t>
  </si>
  <si>
    <t>14. ТО Систем контроля климата (СКК)</t>
  </si>
  <si>
    <t>15. Типовые монтажные работы/услуги по СКК</t>
  </si>
  <si>
    <t>Перенос наружного блока кондиционера</t>
  </si>
  <si>
    <t>Перенос внутреннего блока кондиционера</t>
  </si>
  <si>
    <t>Герметизация от протеканий мест, стыков крепления наружных блоков на кровлях, места входа трасы, и.т.д</t>
  </si>
  <si>
    <t>Монтаж дренажного трубопровода (включая расходные материалы ), под ключ</t>
  </si>
  <si>
    <t>Монтаж рольставней с механическим управлением под ключ (направляющие, короб, вал с пружинно-инерционным механизмом, полотно, замок нижний, ригель блокирующий, пружины тяговые)</t>
  </si>
  <si>
    <t>Монтаж рольставней с электрическим управлением под ключ (направляющие, короб, вал с электродвигателем, полотно, ригель блокирующий, пружины тяговые)</t>
  </si>
  <si>
    <t>Монтаж короба рольставней</t>
  </si>
  <si>
    <t>Монтаж ламелей рольставней</t>
  </si>
  <si>
    <t>Монтаж пружинно-инерционного механизма рольставней</t>
  </si>
  <si>
    <t>Монтаж электропривода рольставней</t>
  </si>
  <si>
    <t>Монтаж ручки/ограничителя рольставней</t>
  </si>
  <si>
    <t>Пульт 2 канальный</t>
  </si>
  <si>
    <t>Пульт 4 канальный</t>
  </si>
  <si>
    <t>Этажерка под обувь пластиковая, 3 яруса</t>
  </si>
  <si>
    <t>Демонтаж раздвижной металлической решетки</t>
  </si>
  <si>
    <t>Валик малярный</t>
  </si>
  <si>
    <t>Кисть малярная</t>
  </si>
  <si>
    <t xml:space="preserve">Угол (Lival) XTS-35-2 </t>
  </si>
  <si>
    <t>Декоративная штукатурка   San Marco c эффектом бетона (Марморино, Concret Art) (либо аналог)</t>
  </si>
  <si>
    <t>DIN-рейка ИЕК</t>
  </si>
  <si>
    <t>Демонтаж эл.щитка/бокса в сборе (щиток, счетчик, авт. выключатели и т.д.)</t>
  </si>
  <si>
    <t>Устройство теплоизоляции минераловатным  утеплителем  любой поверхности (стены, потолок и т.д)</t>
  </si>
  <si>
    <t>Монтаж ламп в светильниках</t>
  </si>
  <si>
    <t>Монтаж накопительного, проточного водонагревателя с подключением</t>
  </si>
  <si>
    <t>Устройство сварной металлоконструкции (козырек, навес/крыльцо)  с учетом материала, под ключ</t>
  </si>
  <si>
    <t>Смеситель на раковину однозахватный,хром</t>
  </si>
  <si>
    <t xml:space="preserve">Установка  розеток  IT </t>
  </si>
  <si>
    <t>Демонтаж силового кабеля ,  компьютерного (телефонного)/коаксиального (не силового)</t>
  </si>
  <si>
    <t>Демонтаж сплит-системы настенной/фанкойла/кассетного кондиционера (с учетом трассы и кабельканала)</t>
  </si>
  <si>
    <t>Монтаж автоматических выключателей с подключением</t>
  </si>
  <si>
    <t>Монтаж вводного автомата , УЗО, диф. Автомата,реле времени,контакторов,расцепителей и т.д.с подключением</t>
  </si>
  <si>
    <t>Монтаж циркуляционного/канализационного насоса (цена с учетом расходного материала и пуско-наладочных работ)</t>
  </si>
  <si>
    <t>Монтаж, подключение к водопроводу и канализации унитаза, под ключ</t>
  </si>
  <si>
    <t>Монтаж, подключение к водопроводу и канализации раковины, под ключ</t>
  </si>
  <si>
    <t xml:space="preserve">Устройство подвесного потолка Амстронг, Грильятто  (в том числе каркас) </t>
  </si>
  <si>
    <t>Монтаж каркаса потолка типа  Армстронг, Грильятто</t>
  </si>
  <si>
    <t>Услуги по грузоперевозке</t>
  </si>
  <si>
    <t>Замена сливного механизма в бачке унитаза (материал + работа)</t>
  </si>
  <si>
    <t>Добор дверной</t>
  </si>
  <si>
    <t>Отсев</t>
  </si>
  <si>
    <t>Демонтаж рольставней механических/электрических (в сборе, включая все составляющие элементы и сопутствующие работы)</t>
  </si>
  <si>
    <t>Демонтаж полотна рольставней</t>
  </si>
  <si>
    <t>Демонтаж ручки/ограничителя рольставней</t>
  </si>
  <si>
    <t>Демонтаж блока управления рольставней
* в стоимоссть входит отключение от электросети</t>
  </si>
  <si>
    <t>Демонтаж гибкой подводки сантехнической</t>
  </si>
  <si>
    <t>Монтаж счетчика водомерного с учетом опломбировки</t>
  </si>
  <si>
    <t>Замена/монтаж вставок в эконом панель (пластиковые, алюминиевые)</t>
  </si>
  <si>
    <t xml:space="preserve">Светильники светодиодные встраиваемые, накладные Армстронг (600х600)     </t>
  </si>
  <si>
    <t xml:space="preserve">(Потребляемая   мощность в номинальном режиме, не более 40 Вт; Напряжение питания, В / частота, Гц 175-260В/50 Гц; Уровень пульсаций около 1,0%; Рабочий ресурс не менее 50 000 часов;Класс защиты, не ниже IP 20;Класс электробезопасности I;Гарантийный срок не менее 3 лет.;Материал   рассеивателя - Призматический   акрил;Цветовая температура, 4800К (Д) 2800Лм; Количество светодиодов 32 шт.                                                                                                       </t>
  </si>
  <si>
    <t xml:space="preserve">(подвижные (основные) стойки – проф. труба 20*10,рама проф.труба,складные элементы (гармошка)-полоса 20*4,  центральный паз,ВЕРХНЕЕ РАСПОЛОЖЕНИЕ РОЛИКА, 2 проушины под навесной замок, врезной замок «Kale Kilit», подъемная нижняя направляющая решетки (съемная нижняя направляющая), поворотное полотно решетки, окрашенная порошковым покрытием белого цвета RAL 9016)       </t>
  </si>
  <si>
    <t>Раздвижная решетка из металла</t>
  </si>
  <si>
    <t>Электросчетчик Меркурий 231 АТ-01 5(60)А/380В трехфазный, многотарифный</t>
  </si>
  <si>
    <t>Гипсоволокно ГВЛ 12,5ммх1,2мх2,5м  KNAUF</t>
  </si>
  <si>
    <t>Монтаж стеклянных дверок в витринах с обработкой кромки стекла (Еврокромка) и сверлением отверстий</t>
  </si>
  <si>
    <t>Щит ЩМП-03 600*500*200 IP 54</t>
  </si>
  <si>
    <t>Силовая протяжная коробка У-994 У2 ТN25</t>
  </si>
  <si>
    <t>Лампа клл  18Вт Phillips</t>
  </si>
  <si>
    <t>Лампа клл  26Вт Phillips</t>
  </si>
  <si>
    <t>Лампа клл  26Вт Е27 Phillips</t>
  </si>
  <si>
    <t>Кабельные стяжки 3,6*200 100 шт/уп</t>
  </si>
  <si>
    <t>Брус 75*75</t>
  </si>
  <si>
    <t>Труба водосточная из оцинкованной стали (диаметр 100 мм, толщина 0,7 мм)</t>
  </si>
  <si>
    <t>Уголок металический 50х50х4</t>
  </si>
  <si>
    <t>Уголок металический 25х25х3</t>
  </si>
  <si>
    <t>Уголок металический 20х20х3</t>
  </si>
  <si>
    <t>Дверная ручка (EDSON ZJ030-112 WHITE /ABLOY/Нора-М</t>
  </si>
  <si>
    <t>Резина прокладочная техпластина ТМКЩ</t>
  </si>
  <si>
    <t>Жалюзи вертикальные в сборе (ткань "Лайн" 89 мм либо аналог)</t>
  </si>
  <si>
    <t xml:space="preserve">ПВХ-профиль F-образный для откосов </t>
  </si>
  <si>
    <t>Мебельная регулируемая опора металлическая 100-150 мм</t>
  </si>
  <si>
    <t>Демонтаж керамогранитной плитки со стен/пола (в т.ч. сапожок из керамогранита)</t>
  </si>
  <si>
    <t>Демонтаж упора двери</t>
  </si>
  <si>
    <t>Демонтаж линолеума, ковролина , ламината, паркета</t>
  </si>
  <si>
    <t>Демонтаж напольных лючков (любой тип)</t>
  </si>
  <si>
    <t>Демонтаж монолитных гранитных плит</t>
  </si>
  <si>
    <t>Демонтаж деревянного пола в сборе до основания( доска , фанера , ДВП, лаги)</t>
  </si>
  <si>
    <t xml:space="preserve">Демонтаж потолка "Армстронг" / "Грильято" </t>
  </si>
  <si>
    <t>Демонтаж потолка ГКЛ /ГВЛ</t>
  </si>
  <si>
    <t>Демонтаж потолка ПВХ/МДФ</t>
  </si>
  <si>
    <t>Замена ламп в светильниках встроенных, накладных ( армстронг/грильято,  металлогалогеновых, энергосберегающих, уличных), направленного света и т.д.</t>
  </si>
  <si>
    <t>Демонтаж  обшивки стен, потолка  из ГКЛ/ПВХ/МДФ/ГСП/ГВЛ/ДВП/ДСП/Асбоцементный лист (1x0, 1x1, 2x1, 2x2 слоя) в т.ч. Каркас</t>
  </si>
  <si>
    <t>Демонтаж обшивки стен, потолка из мет.листов</t>
  </si>
  <si>
    <t>Демонтаж датчиков пожаротушения, датчиков охранных систем, видеокамер, аудио колонок</t>
  </si>
  <si>
    <t>Демонтаж кронштейнов настенных/потолочных (с учетом демонтажа прибора установленного на нем)</t>
  </si>
  <si>
    <t>Демонтаж плинтуса деревянного, ПВХ (включая фурнитуру уголки/заглушки/соединения)</t>
  </si>
  <si>
    <t xml:space="preserve">Демонтаж  перегородок  из ГКЛ/ПВХ/МДФ/ГСП/ГВЛ/ДВП/ДСП/Асбоцементный лист </t>
  </si>
  <si>
    <t>Демонтаж  решеток  радиаторных, вентеляционых</t>
  </si>
  <si>
    <t>Демонтаж уголков, кабель-каналов, коробов напольных/настенных (ПВХ)</t>
  </si>
  <si>
    <t>Демонтаж деревянных  дверных блоков (коробка + полотно + наличник)</t>
  </si>
  <si>
    <t>Демонтаж дверных блоков из ПВХ/алюминия (дверь, нащельник, петли, доводчик, фурнитура)</t>
  </si>
  <si>
    <t>Демонтаж металлических дверных блоков, дверей сейфов, противопожарных дверей</t>
  </si>
  <si>
    <t>Демонтаж наличника/нащельника двери ПВХ/Алюминий/Металл/Дерево</t>
  </si>
  <si>
    <t>Демонтаж деревянных оконных блоков с заполнением стекло</t>
  </si>
  <si>
    <t>Демонтаж оконных блоков: ПВХ/алюминиевого с заполнением стекло, стеклопакет, сендвич</t>
  </si>
  <si>
    <t>Удаление графити, следов маркеров за исключением окрашенной поверхности (включая материалы)</t>
  </si>
  <si>
    <t>Регулировка петли двери ПВХ/Алюминий/Дерево</t>
  </si>
  <si>
    <t>Демонтаж цельностеклянной перегородки с комплектом фурнитуры (включая стеклянные двери)</t>
  </si>
  <si>
    <t>Сбивка старой штукатурки стен, откосов фасада</t>
  </si>
  <si>
    <t>Демонтаж вентилируемого фасада/композитных панелей (в т.ч. каркас)</t>
  </si>
  <si>
    <t>Демонтаж баннера (временного, рекламного)</t>
  </si>
  <si>
    <t>Демонтаж водостока(трубы водосточной) в т.ч крепления,уголки,стыки</t>
  </si>
  <si>
    <t>Демонтаж фасадного камня</t>
  </si>
  <si>
    <t>Демонтаж обшивки фасада (сайдинг,металосайдинг, пластик, профлист, различные декоративные панели) без каркаса</t>
  </si>
  <si>
    <t>Демонтаж различных предметов с фасада(почтовый ящик, антенна, крючки  и пр.)</t>
  </si>
  <si>
    <t>Демонтаж тротуарной плитки</t>
  </si>
  <si>
    <t>Демонтаж асфальтного покрытия</t>
  </si>
  <si>
    <t>Демонтаж стяжки (основание тротуарной плитки/брусчатки)</t>
  </si>
  <si>
    <t>Демонтаж противоскользящего покрытия с крыльца</t>
  </si>
  <si>
    <t>Демонтаж бетонных/металических/деревянных столбов</t>
  </si>
  <si>
    <t xml:space="preserve">Демонтаж листового металла </t>
  </si>
  <si>
    <t>Демонтаж проф. трубы, металического уголка/трубы, швеллера</t>
  </si>
  <si>
    <t xml:space="preserve">Демонтаж мягкой кровли </t>
  </si>
  <si>
    <t>Демонтаж обрешетки</t>
  </si>
  <si>
    <t>Демонтаж трубы (пластик, металлопластик, пвх, металлической до 3/4 дюйма)</t>
  </si>
  <si>
    <t>Демонтаж электрокотла с отключением от эл. щита</t>
  </si>
  <si>
    <t xml:space="preserve">Демонтаж фитингов (краны, заглушки, соединители и пр.) </t>
  </si>
  <si>
    <t>Демонтаж счетчика водоснабжения гор/хол</t>
  </si>
  <si>
    <t>Демонтаж терморегулятора радиатора отопления</t>
  </si>
  <si>
    <t>Демонтаж канализационных труб (включая крепление, уголки, соединители)</t>
  </si>
  <si>
    <t>Демонтаж шкафов комуникационых, ИТ шкафов, серверных шкафов</t>
  </si>
  <si>
    <t>Демонтаж вентилятора накладного</t>
  </si>
  <si>
    <t>Демонтаж лайтбокса</t>
  </si>
  <si>
    <t>Полная разборка/демонтаж мебели и торгового оборудования без или с сохранением работоспособности, целостности и комплектности всех узлов и деталей</t>
  </si>
  <si>
    <t>Демонтаж откидного порога раздвижной металлической решетки</t>
  </si>
  <si>
    <t>Демонтаж  дефлекторов , анемостатов, диффузоров</t>
  </si>
  <si>
    <t>Демонтаж внутренего блока сплит-системы ( настеной/ напольно-потолочной/кассетной)</t>
  </si>
  <si>
    <t>Демонтаж наружнего блока сплит-системы (  настеной/ напольно-потолочной/кассетной)</t>
  </si>
  <si>
    <t>Демонтаж гибких воздуховодов</t>
  </si>
  <si>
    <t>Демонтаж зимнего пакета (полный комплект с отключением от эл.щита)</t>
  </si>
  <si>
    <t>Выемка грунта/щебня/песка/керамзита</t>
  </si>
  <si>
    <t>Укладка ламината/паркета (с подложкой)</t>
  </si>
  <si>
    <t>Монтаж ковролина коммерческого/ковровой плитки</t>
  </si>
  <si>
    <t>Монтаж профиля углового пластикового/металлического для керамогранита (внешний/внутренний)</t>
  </si>
  <si>
    <t>Монтаж металлического порожка, уголка</t>
  </si>
  <si>
    <t>Окраска стен (за два раза) (Площадь столбов, боковых сторон пилястр, откосов включается в объем работ), включает в себя расходники (кисти, валики,ванночки)</t>
  </si>
  <si>
    <t>Демонтаж  обшивки стен, потолка  из ГКЛ/ПВХ/МДФ/ГСП/ГВЛ/ДВП/ДСП/Асбоцементный лист  без  каркаса</t>
  </si>
  <si>
    <t>Устройство штробы в бетонной/кирпичной/пеноблочной стене, полу</t>
  </si>
  <si>
    <t>Устройство коробов из ГКЛ/ПВХ/МДФ/ГСП/ГВЛ/ДВП/ДСП/Асбоцементный лист в т.ч.каркас</t>
  </si>
  <si>
    <t>Демонтаж кирпичной кладки/бетонных/пеноблочных контсрукций</t>
  </si>
  <si>
    <t>Позиция не применяется при установке различного рода изделий (как например: подоконники, двери, окна, перегородки. Применяется при: устранении протечки, устранении трещин стен, полов и др. повехностей.</t>
  </si>
  <si>
    <t xml:space="preserve">Прорезание технологических отверстий в стенах и потолках ГКЛ/ПВХ/МДФ/ГСП/ГВЛ/ДВП/ДСП/Асбоцементный лист, а также потолках армстронг/грильятто </t>
  </si>
  <si>
    <t>Окраска чернового потолка (за два раза)</t>
  </si>
  <si>
    <t>Оклейка  потолка обоями</t>
  </si>
  <si>
    <t>Устройство фальш потолка из профильной трубы</t>
  </si>
  <si>
    <t>Монтаж панелей ПВХ, МДФ на потолок без каркаса</t>
  </si>
  <si>
    <t>Замена/установка фурнитуры оконных блоков любого типа(ручка. ограничитель, петли, нащельник стеклопакета и пр.)</t>
  </si>
  <si>
    <t>Замена стеклопакета в двери и окнах</t>
  </si>
  <si>
    <t>Замена сендвича/метал. листа окна/двери ПВХ/Алюминий</t>
  </si>
  <si>
    <t>Демонтаж ПВХ/Алюминиевых конструкций-перегородок (вкл. вх группу)</t>
  </si>
  <si>
    <t>Демонтаж замка кодового механического</t>
  </si>
  <si>
    <t>Демонтаж замка врезного двери ПВХ/Алюминий/Металл/Дерево/Стекло</t>
  </si>
  <si>
    <t>Демонтаж личинки замка  двери ПВХ/Алюминий/Металл/Дерево/Стекло</t>
  </si>
  <si>
    <t>Демонтаж ручки двери (любого типа)</t>
  </si>
  <si>
    <t>Монтаж дверной ручки любого типа (ПВХ/Алюминий/Дерево,Метал) с двух сторон</t>
  </si>
  <si>
    <t>Монтаж дверной петли ПВХ/Алюминий/Дерево/Стекло</t>
  </si>
  <si>
    <t>Оклейка поверхностей непрозрачной самоклеющейся пленкой (кроме окон и стеклопакетов)</t>
  </si>
  <si>
    <t>Оклейка окон и стеклопакета непрозрачной самоклеющейся пленкой( тонировочной/ударопрочной)</t>
  </si>
  <si>
    <t>Монтаж вертикальных/ горизонтальных жалюзи</t>
  </si>
  <si>
    <t xml:space="preserve">Монтаж металлических решеток глухих/раздвижных на окна, двери ( замок ключевой верхний и нижний, направляющие, все сопутствующие работы) </t>
  </si>
  <si>
    <t>Усиление стен, потолка сварными решетками из арматуры (50*50; 100*100; 150*150 мм)</t>
  </si>
  <si>
    <t>Изготовление доп. брелоков для рольставни, программирование, настройка, пусконаладочные работы. (не дубликаты ключей)</t>
  </si>
  <si>
    <t>Усиление стен, потолка листовым металом до 1,2мм</t>
  </si>
  <si>
    <t>Аварийное поднимание/опускание роллеты с полной или частичной разборкой электрической рольставни</t>
  </si>
  <si>
    <t>Регулировка/правка потолна механической или эектрической рольставни с полной или частичной разборкой</t>
  </si>
  <si>
    <t>Демонтаж/разборка короба рольставни(любой) для смены конструктивных элементов</t>
  </si>
  <si>
    <t>Монтаж вала рольстани</t>
  </si>
  <si>
    <t>Демонтаж замка ригельного рольставней</t>
  </si>
  <si>
    <t>Монтаж направляющего профиля рольставней</t>
  </si>
  <si>
    <t>Демонтаж направляющего профиля рольставней</t>
  </si>
  <si>
    <t>Установка (шкафа) ИТ, с учетом сборки</t>
  </si>
  <si>
    <t>Прорезание отверстий под подрозетники в стене кирпич/бетон/пеноблок</t>
  </si>
  <si>
    <t>Прорезание отверстий под подрозетники в стене ГКЛ/ГСП</t>
  </si>
  <si>
    <t>Установка  выключателей, розеток  в т.ч. выключатель рольставни</t>
  </si>
  <si>
    <t>Демонтаж розеток, выключателей, выключателя рольставни, распаячной коробки (IT или 220В)</t>
  </si>
  <si>
    <t>Аренда бензинового генератора, электростанции  до 6 кВт ( с учетом расходных материалов, топлива, генератора, доставки)</t>
  </si>
  <si>
    <t>Монтаж Лайтбокса светового с подключением к питанию</t>
  </si>
  <si>
    <t xml:space="preserve">Замена ЭПРА/драйвера/дросселя (любой тип светильника) </t>
  </si>
  <si>
    <t>Замена стартера</t>
  </si>
  <si>
    <t>Демонтаж теплового электроприбора  (инфракрасного обогревателя,конвектора,тепловой завесы и прочего)</t>
  </si>
  <si>
    <t>Програмирование ключей для электромагнитного замка(с учетом болванки)</t>
  </si>
  <si>
    <t>Монтаж гирлянды(с учетом сопутствующих работ и материалов)</t>
  </si>
  <si>
    <t>Подключение жил в ВРУ</t>
  </si>
  <si>
    <t>Установка и подключение терморегуляторов</t>
  </si>
  <si>
    <t>Монтаж аварийных светильников с подключением к эл щиту</t>
  </si>
  <si>
    <t>Установка и настройка видеодомофона</t>
  </si>
  <si>
    <t>Установка различного вида настенных/потолочных кроштейнов с установкой предмета на кронштейн(без подключения)</t>
  </si>
  <si>
    <t>Окраска чугунного/алюминиевого/биметаллического радиатора отопления</t>
  </si>
  <si>
    <t>Монтаж чугунного/алюминиевого/биметаллического радиатора отопления</t>
  </si>
  <si>
    <t>Демонтаж смесителя/ запорной арматуры</t>
  </si>
  <si>
    <t>Установка/замена крышки унитаза (материал + работа), под ключ</t>
  </si>
  <si>
    <t>Монтаж изоляции на трубы</t>
  </si>
  <si>
    <t xml:space="preserve">Монтаж/замена гофры </t>
  </si>
  <si>
    <t>Монтаж каркаса фасада</t>
  </si>
  <si>
    <t>Монтаж сайдинга, металосайдинга, пластика, мел листа на фасад</t>
  </si>
  <si>
    <t>Устройство  гидроизоляции любой поверхности</t>
  </si>
  <si>
    <t>Монтаж вентилируемого  фасада из композита, металлокассет (в т.ч. монтаж подсистемы, откосов отливов, уголков и др. доборных элементов) с учетом материала, под ключ</t>
  </si>
  <si>
    <t>Монтаж декоративного камня на фасад</t>
  </si>
  <si>
    <t>Монтаж керамогранита, декоративного кирпича/бессера на фасад</t>
  </si>
  <si>
    <t>Монтаж профлиста, металочерепицы с резкой, подгонкой, проклейкой стыков, запениванием</t>
  </si>
  <si>
    <t>Монтаж шифера с резкой, подгонкой, проклейкой стыков, запениванием</t>
  </si>
  <si>
    <t>Протяжка кровли (включая расходные материалы с обязательной заменой саморезов)</t>
  </si>
  <si>
    <t>Устройство проходного технологического отверстия в кровле с последующей герметизацией</t>
  </si>
  <si>
    <t>Изготовление и монтаж сварной металлоконструкции (крыльцо,козырек, навес). Характеристики: окрашенная металлическая конструкция укрытая профилированным листом, крепится к фасаду/стене посредствам анкерных болтов, крыльцо бетонируется в грунт. При необходимости дополнительная опора крепления достигается установкой профильных труб. Используемые материлы: уголок металлический стальной 20*20*3мм-50*50*4/тюбинг 20*20*2-40*20*2/профильная труба 50*50*4, профилированный лист МП-20x1100-R/анкера/кровельные саморезы/болты/винты/гайки/шайбы/сварка</t>
  </si>
  <si>
    <t>Заделка швов  герметиком</t>
  </si>
  <si>
    <t>Демонтаж шурстепа</t>
  </si>
  <si>
    <t xml:space="preserve">Монтаж противоскользящего резинового/пластикового/ворсового покрытия  </t>
  </si>
  <si>
    <t>Монтаж проф. трубы, металического уголка/трубы, швеллера</t>
  </si>
  <si>
    <t>Монтаж листового метала на крыльцо</t>
  </si>
  <si>
    <t>м.п. сварочного шва</t>
  </si>
  <si>
    <t>Сварочные работы (любая сварка, кроме холодной)</t>
  </si>
  <si>
    <t>Усройство бетонных конструкций (в т ч заливка фундамента)</t>
  </si>
  <si>
    <t>Подготовка основания из керамзита</t>
  </si>
  <si>
    <t>Подготовка основания для укладки тротуарной плитки/брусчатки  с материалом (песок, щебень)</t>
  </si>
  <si>
    <t>Кладка кирпича</t>
  </si>
  <si>
    <t xml:space="preserve">Устройство монолитного пандуса конструкции ж/б (включая армирование). Выемка грунта, устройство подушки, выставление опалубки, армирование плиты в один слой вязаным каркасом-сеткой из арматуры А3 Ø 14–16 мм с ячейкой 150 мм, выставление барьеров из арматуры, вязка арматурного каркаса, бетонирование </t>
  </si>
  <si>
    <t>Полная сборка/установка мебели и торгового оборудования с сохранением работоспособности, целостности и комплектности всех узлов и деталей</t>
  </si>
  <si>
    <t>Монтаж рекламного фриза и магнитного основания с подгонкой и выравниванием( в т ч вставка в ресеп)</t>
  </si>
  <si>
    <t xml:space="preserve">Аренда Спец. Инструмента ( отбойный молоток и др.) </t>
  </si>
  <si>
    <t>Ремонт холодной сваркой в т ч материалы</t>
  </si>
  <si>
    <t>Изготовление дубликатов ключей, с учетом заготовки, работы и.т.д.</t>
  </si>
  <si>
    <t>Аренда автовышки/манипулятора до 28 м (минимум 2 часа)</t>
  </si>
  <si>
    <t>Выезд на объект для проведения замеров, фотоотчетов</t>
  </si>
  <si>
    <t>Монтаж  фурнитуры мебельной, металлической мебели, шама (замки,замки с 2 ушками, петли, шпингалет, штапики, навесы, полкодержатели, ручки, уголки ножек, направляющие, механизмы защиты, декоративные вставки, молдинги и т.п.)</t>
  </si>
  <si>
    <t>Установка профиля светодиодной ленты в т ч заглушки</t>
  </si>
  <si>
    <t>Монтаж датчиков пожаротушения, датчиков охранных систем, видеокамер, извещателей</t>
  </si>
  <si>
    <t>Монтаж диффузоров, анемостатов,  в потолке  любого типа</t>
  </si>
  <si>
    <t>Устройство противоскользящего покрытия напылением</t>
  </si>
  <si>
    <t>Монтаж камня бордюрного</t>
  </si>
  <si>
    <t>Установка или снятине эконом-панелей с шагом 50-100 мм с подрезкой и подгонкой</t>
  </si>
  <si>
    <t>Изготовление и монтаж решетки в приямок</t>
  </si>
  <si>
    <t>Устройство опалубки</t>
  </si>
  <si>
    <t xml:space="preserve">Сборка, разборка строительных лесов </t>
  </si>
  <si>
    <t>Покраска терминала приема платежей</t>
  </si>
  <si>
    <t>Покраска подножки  терминала приема платежей</t>
  </si>
  <si>
    <t>Стандартное техническое обслуживание кондиционера мобильного кондиционера</t>
  </si>
  <si>
    <t>Протирка внутреннего блока,промывка фильтров, обработка радиатора антибактериальным средством(вкл материалы)</t>
  </si>
  <si>
    <t xml:space="preserve">Продувка, промывка дренажной системы </t>
  </si>
  <si>
    <t>Чистка/ремонт дренажной помпы</t>
  </si>
  <si>
    <t>Осушение, вакуумирование системы</t>
  </si>
  <si>
    <t xml:space="preserve">Устранение утечки хладагента, вальцовка (трубы 1/4, 3/8, 1/2, 3/4), наружного блока </t>
  </si>
  <si>
    <t>чел/час</t>
  </si>
  <si>
    <t>Чистка наружного блока с разборкой (разборка, чистка/мойка аппаратом высого давления, сборка, проверка работоспособности)</t>
  </si>
  <si>
    <t xml:space="preserve">Высотные работы с применением альпинистского снаряжения  </t>
  </si>
  <si>
    <t>Монтаж гибких неизолированных воздуховодов диаметром до 300 мм включительно (включая материалы)</t>
  </si>
  <si>
    <t>Замена крана шарового, фильтра механической очистки, клапана балансировочного, диаметр до 32"</t>
  </si>
  <si>
    <t>Замена трехходового клапана фанкойла</t>
  </si>
  <si>
    <t>Работы по теплоизоляции труб и воздуховодов</t>
  </si>
  <si>
    <t>Манометр радиальный/осевой, 0-6bar</t>
  </si>
  <si>
    <t>Термоманометр радиальный 0-4bar, 0-120 С</t>
  </si>
  <si>
    <t xml:space="preserve">Кран для манометра, термоманометра 1/2" </t>
  </si>
  <si>
    <t>Фильтр механической очистки диаметром до 32"</t>
  </si>
  <si>
    <t>Воздухоотводчик автоматический, 1/2"</t>
  </si>
  <si>
    <t>Дреннажный шланг, диаметр 16мм</t>
  </si>
  <si>
    <t xml:space="preserve">Теплоизоляция труб 1/4 - 3/8 </t>
  </si>
  <si>
    <t xml:space="preserve">Теплоизоляции труб 1/2 - 5/8 </t>
  </si>
  <si>
    <t xml:space="preserve">Теплоизоляции труб 3/4 </t>
  </si>
  <si>
    <t>Зимний комплект</t>
  </si>
  <si>
    <t>Выключатель управления с ключа</t>
  </si>
  <si>
    <t xml:space="preserve">Расцепитель независимый S2C-A1 (S2C-A1) 12-60В  ABB или Legrand   аналогичный по техническим характеристикам </t>
  </si>
  <si>
    <t xml:space="preserve">(Потребляемая   мощность в номинальном режиме, не более 40 Вт; Напряжение питания, В / частота, Гц 175-260В/50 Гц; Уровень пульсаций около 1,0%; Рабочий ресурс не менее 50 000 часов;Класс защиты, не ниже IP 20;Класс электробезопасности I;Гарантийный срок не менее 3 лет.;Материал   рассеивателя - Призматический   акрил;Цветовая температура, 4800К (Д) 2800Лм; Количество светодиодов 32 шт.                         </t>
  </si>
  <si>
    <t>Краска TIKKURILA Miranol</t>
  </si>
  <si>
    <t>Светильник светодиодный встраиваемый/накладной (Армстронг/грильято)(600х600) с аварийным блоком питания на 3 часа</t>
  </si>
  <si>
    <t xml:space="preserve">(Потребляемая   мощность в номинальном режиме, не более 40 Вт; Напряжение питания, В / частота, Гц 175-260В/50 Гц; Уровень пульсаций около 1,0%; Рабочий ресурс не менее 50 000 часов;Класс защиты, не ниже IP 20;Класс электробезопасности I;Гарантийный срок не менее 3 лет.;Материал   рассеивателя - Призматический   акрил;Цветовая температура, 4800К (Д) ; Количество светодиодов 32 шт. </t>
  </si>
  <si>
    <t>Шпатлевка цементная 5 кг.</t>
  </si>
  <si>
    <t>Шпатлевка гипсовая 5 кг.</t>
  </si>
  <si>
    <t>Штукатурка гипсовая 5 кг.</t>
  </si>
  <si>
    <t>Штукатурка цементная 5 кг.</t>
  </si>
  <si>
    <t>Клей жидкие гвозди 300мл.</t>
  </si>
  <si>
    <t>Потолок подвесной типа Армстронг (в сборе) с плитами 595х595</t>
  </si>
  <si>
    <t>Потолок подвесной "Грильято" 75х75 (h-50) белый, серый, черный ( в сборе)</t>
  </si>
  <si>
    <t>Потолок подвесной "Грильято" 100х100 (h-50) белый, серый, черный ( в сборе)</t>
  </si>
  <si>
    <t>Тепловентилятор 1,5 кВт  Polaris (либо аналог)</t>
  </si>
  <si>
    <t>Масляный обогреватель 2,0 кВт Polaris (либо аналог)</t>
  </si>
  <si>
    <t>Светодиодная лента RT 2-5000 12V Cool 8K 2x (5060, 300 LED, LUX)</t>
  </si>
  <si>
    <t>Заглушка для PDS-S глухая,</t>
  </si>
  <si>
    <t>Описание позиции</t>
  </si>
  <si>
    <t>Демонтаж навесных предметов со стен.</t>
  </si>
  <si>
    <t>Замена уплотнителя двери/окна (любого типа)</t>
  </si>
  <si>
    <t>Очистка стекол от рекламы, плёнки, объявлений с поверхности стекла, металла и т.д (с удалением клеевого загрязнения) включая чистящее средство</t>
  </si>
  <si>
    <t>Устройство штробы, очистка внутренней поверхности штробы, складирование, укладка мусора в мешки/контейнер.</t>
  </si>
  <si>
    <t>Демонтаж мет. порожков, уголков, распил элементов по необходимоостти, складирование, укладка мусора в мешки/контейнер.</t>
  </si>
  <si>
    <t>Демонтаж упора двери, складирование. Укладка мусора в мешки/контейнер.</t>
  </si>
  <si>
    <t>Удаление покрытий с очисткой оснований, резка элементов покрытия по необходимости, укладка мусора в контейнер (мешки).</t>
  </si>
  <si>
    <t>Очистка плитки кислотными жидкостями с учетом расходных материалов (кислота, ветошь и т.д.)</t>
  </si>
  <si>
    <t>Снятие элементов потолка (плиты), складирование, вынос мусора в контенер (мешки)</t>
  </si>
  <si>
    <t>Разборка металлического каркаса, направляющих и крайних профилей; разборка плит потолка; вынос мусора.</t>
  </si>
  <si>
    <t>Разборка металлического каркаса, направляющих и крайних профилей; разборка обшивки из ГКЛ; вынос мусора.</t>
  </si>
  <si>
    <t>Разборка металлического каркаса, направляющих и крайних профилей; разборка обшивки из ПВХ МДФ; вынос мусора.</t>
  </si>
  <si>
    <t>Демонтаж/разбор светильников по необходимости, снятие/установка  ЭПРА/драйвера/дросселя, складирование и утилизация отработанных элементов</t>
  </si>
  <si>
    <t>Демонтаж/разбор светильников по необходимости, снятие/установка стартера, складирование и утилизация отработанных стартеров</t>
  </si>
  <si>
    <t>Демонтаж/разбор светильников по необходимости. Снятие установка ламп, складирование и утилизация отработанных ламп</t>
  </si>
  <si>
    <t>Снятие приборов, аппаратов с отсоединением их от проводов, складирование либо утилизация при необходимости по согласованию с заказчиком.</t>
  </si>
  <si>
    <t>Разборка обшивки стен, удаление  тепло-звукоизоляции, укладка мусора в контейнер (мешки). Разборка элементов, распил каркаса, укладка мусора в контейнер (мешки).</t>
  </si>
  <si>
    <t>Разборка обшивки стен, потолка из мет. листов, с сохранением элементов каркаса, удаление  тепло-звукоизоляции, укладка мусора в контейнер (мешки).</t>
  </si>
  <si>
    <t>Разборка обшивки перегородки, разборка, распил элементов каркаса, удаление тепло-звукоизоляции,складирование, укладка мусора в контейнер (мешки).</t>
  </si>
  <si>
    <t>Разборка обшивки стен, удаление  тепло-звукоизоляции, укладка мусора в контейнер (мешки).</t>
  </si>
  <si>
    <t>Удаление тепло-, паро-, гидро-, звукоизоляции, укладка мусора в контейнер (мешки).</t>
  </si>
  <si>
    <t>Демонтаж, резка элементов покрытия, демонтаж элементов крепления, складирование, укладка мусора в контейнер (мешки).</t>
  </si>
  <si>
    <t>Снятие старого покрытия, расчистка покрытия или основания, удаление  тепло-звукоизоляции, укладка мусора в контейнер (мешки).</t>
  </si>
  <si>
    <t>Разборка, резка элементов каркаса, складирование, укладка мусора в контейнер (мешки).</t>
  </si>
  <si>
    <t xml:space="preserve">Разметка, возведение временной поддерживающей конструкции, демонтаж участка стены, укрепление дверного проема металлическими профилями для обеспечиния прочности и исключения обрушений и деформаций. Антикоррозионная обработка металлического усиления проема. Оштукатуривание дверного проема. </t>
  </si>
  <si>
    <t>Разметка, прорезка, удаление вырезанного материала, укладка мусора в контейнер (мешки). Глубина отверстия до 1м (включительно), далее считается  второе отверстие. Позиция относится к конструкциям из: кирпича, бетона,  пеноблока, метала. Сверление отверстия диаметром до 40мм входит в  различного рода типовые работы. .</t>
  </si>
  <si>
    <t>Зеркало, информационная  досока, вешалка, полка, мебельный шкаф, рекламный носитель не световой, уголок потребителя, часы, стенд маркома, акционный  уголок, рамки и пр.</t>
  </si>
  <si>
    <t>Демонтаж решеток, резка по необходимости, складирование, укладка мусора в мешки (контейнер)</t>
  </si>
  <si>
    <t>Разборка опорных стоечных профилей, снятие перемычек над проемом и промежуточных стоек, демонтаж двери в сборе (короб, полотно, петли, наличники, ручка, замок, щеколда и т.п.), складирование и укладка мусора в контейнер.</t>
  </si>
  <si>
    <t>Снятие и установка фурнитуры, складирование и утилизация демонтированных элементов.</t>
  </si>
  <si>
    <t>Демонтаж элементов сетки/ршетки, резка по необходимости. Складирование, укладка в контейнер.</t>
  </si>
  <si>
    <t>Демонтаж старых обоев, зачистка поверхности стен, укладка мусора в контейнер (мешки).</t>
  </si>
  <si>
    <t>Демонтаж доводчика, складирование, укладка в контейнер (мешки) при необходимости, по сгласованию с закзачиком</t>
  </si>
  <si>
    <t>Демонтаж, распил, складирование, укладка в мусорный контейнер (мешки)</t>
  </si>
  <si>
    <t>Снятие, складирование, укладка в мусорный контейнер (мешки) при необходимости, по согласованию с заказчиком</t>
  </si>
  <si>
    <t>Демонтаж стеклянных элементов перегородок, дверей, фурнитуры, направляющих профилей. Складирование, укладка в контейнер.</t>
  </si>
  <si>
    <t>Демонтаж элементов обрешетки, разбор, распил, складирование, укладка в мусорный контейнер, (мешки)</t>
  </si>
  <si>
    <t>Установка загарждений по периметру проводимых работ с выставлением соответвующих предупреждающих знаков. Удаление наледи с карнизов кровли, с последующей расчисткой прилегающей территории ОПиО, и демонтажем заграждений.</t>
  </si>
  <si>
    <t>Установка загарждений по периметру проводимых работ с выставлением соответвующих предупреждающих знаков. Очистка  кровли, с последующей расчисткой прилегающей территории ОПиО, и демонтажем заграждений.</t>
  </si>
  <si>
    <t>Разборка усиления в местах крепления направляющих профилей, снятие рольставни, разборка профиля, отключение, укладка мусора в контейнер (мешки).</t>
  </si>
  <si>
    <t>Демонтаж ригельного замка, утилизация.</t>
  </si>
  <si>
    <t>Демонтаж направляющего профиля, распил при необходимости. Складирование, укладка в мусорный контейнер (мешки)</t>
  </si>
  <si>
    <t>Демонтаж полотна рольставни, разборка на составляющие. Складирование, укалдка в мусорный контейнер (мешки)</t>
  </si>
  <si>
    <t>Демонтаж ручки/ограничителя рольставней, укладка в мусорный кнтейнер (мешки)</t>
  </si>
  <si>
    <t>Отключение от электрической сети, демонтаж. Блока управления, складирование, укладка в мусорный контейнер (мешки) при необходимости, по согласованию с заказчиком.</t>
  </si>
  <si>
    <t>Демонтаж старых плиток, плиточного клея вручную с расчисткой основания, укладка мусора в контейнер (мешки).</t>
  </si>
  <si>
    <t>Разборка плинтусов и составных элементов, резка,  укладка мусора в контейнер (мешки).</t>
  </si>
  <si>
    <t>Демонтаж, складирование, укладка в мусорный контейнер (мешки) при необходимости, по согласованию с заказчиком.</t>
  </si>
  <si>
    <t>Отбивка штукатурки с зачисткой поверхности, укладка мусора в контейнер (мешки).</t>
  </si>
  <si>
    <t>Демонтаж оконных блоков, демонтаж подоконников, демонтаж отливов, откосов. Разбор оконных блоков при необходимости. Складирование и погрузка в мусорный контейнер.</t>
  </si>
  <si>
    <t>Демонтаж замка с сохранением, либо утилизация по согласованию с заказчиком.</t>
  </si>
  <si>
    <t>Демонтаж личинки замка, утилизация.</t>
  </si>
  <si>
    <t>Вскрытие.</t>
  </si>
  <si>
    <t>Демонтаж ручки. Погрузка в мусорный контейнер (мешки)</t>
  </si>
  <si>
    <t>Демонтаж элементов обшивки, резка распил при необходимости, демонтаж креплений. Складирование, погрузка в мусорный контейнер (мешки).</t>
  </si>
  <si>
    <t>Демонтаж столешниц/подоконников с сохранением. Резка, распил при необходимости, по соглаованию с заказчиком. Складирование, погрузка в мусорный контейнер при необходимости.</t>
  </si>
  <si>
    <t>Демонтаж стяжки, погрузка в мусорный контейнер (мешки). Зачистка основания.</t>
  </si>
  <si>
    <t>Демонтаж монолитный гранитных плит. Резка, распиловка при необходимости. Погрузка в мусорный контейнер.</t>
  </si>
  <si>
    <t>Демонтаж напольных лючков, складирование, погрузка в мусорный контейнер.</t>
  </si>
  <si>
    <t>Демонтаж деревянных элементов пола. Распил элементов при необходимости. Погрузка в мусорный контейнер.</t>
  </si>
  <si>
    <t>Демонтаж радиатора. Складирование, погрузка в мусорный контейнер.</t>
  </si>
  <si>
    <t>Демонтаж терморегулятора. Складирование, погрузка в мусорный контейнер.</t>
  </si>
  <si>
    <t>Демонтаж трубы, резка/распил при необходимости. Складирование, погрузка в мусорный контейнер.</t>
  </si>
  <si>
    <t xml:space="preserve">Перекрытие системы водопровода при необходимости. Демонтаж раковины, сифона и гибкой подводки с сохранением. Погрузка в мусорный контейнер при необходимости, по согласованию с заказчиком. </t>
  </si>
  <si>
    <t xml:space="preserve">Перекрытие системы водопровода. Демонтаж унитаза с бачком и гофрой с сохранением. Погрузка в мусорный контейнер при необходимости, по согласованию с заказчиком. </t>
  </si>
  <si>
    <t>Перекрытие системы водопровода. Демонтаж смесителя/запорной арматуры.</t>
  </si>
  <si>
    <t>Демонтаж канализационных труб включая крепления, уголки, соединители и пр. Резка и распил при необходимости. Погрузка в мусорный контейнер.</t>
  </si>
  <si>
    <t>Отключение от электрической сети, демонтаж светильников с сохранением, складирование. Погрузка в мусорный контейнер при необходимости по согласоанию с заказчиком.</t>
  </si>
  <si>
    <t>Демонтаж. Резка, распил при необходимости. Погрузка в мусорный контейнер (мешки)</t>
  </si>
  <si>
    <t>Демонтаж с сохранением. Погрузка в мусорный контейнер (мешки) при необходимости, по согласованию с закзачиком.</t>
  </si>
  <si>
    <t>Демонтаж решетки с сохранением. Резка, распил погрузка в мусорный контейнер при необходимости, по согласованию с закзазчиком.</t>
  </si>
  <si>
    <t>Демонтаж козырька с сохранением. Резка, распил погрузка в мусорный контейнер при необходимости, по согласованию с закзазчиком.</t>
  </si>
  <si>
    <t>Демонтаж дренажной гофры с элементами крепления. Погрузка в мусорный контейнер (мешки)</t>
  </si>
  <si>
    <t>Демонтаж фреоно магистрали с элементами крепления.  Резка, распил при необходимости. Погрузка в мусорный контейнер (мешки)</t>
  </si>
  <si>
    <t>Демонтаж гибких воздуховодов с элемнтами крепления. Резка, распиловка при необходимости. Погрузка в мусорный контейнер.</t>
  </si>
  <si>
    <t>Отключение от электрической сети. Отключение внутреннего блока от общей сплит-системы. Демонтаж с сохранением. Погрузка в мусорный контейнер (мешки) при необходимости, по согласованию с закзачиком.</t>
  </si>
  <si>
    <t>Отключение от электрической сети. Отключение от общей сплит-системы. Демонтаж с сохранением. Погрузка в мусорный контейнер (мешки) при необходимости, по согласованию с закзачиком.</t>
  </si>
  <si>
    <t>Отключение от электрической сети. Отключение наружного  блока от общей сплит-системы. Демонтаж с сохранением. Погрузка в мусорный контейнер (мешки) при необходимости, по согласованию с закзачиком.</t>
  </si>
  <si>
    <t>Отключение от электрической сети. Отключение дренажной помпы от общей сплит-системы. Демонтаж с сохранением. Погрузка в мусорный контейнер (мешки) при необходимости, по согласованию с закзачиком.</t>
  </si>
  <si>
    <t>Отключение от электрической сети. Демонтаж канализационного насоса с сохранением. Погрузка в мусорный контейнер при необходимости, по согласованию с заказчиком.</t>
  </si>
  <si>
    <t>Отключение электрического щитка от сети. Снятие приборов, аппаратов с отсоединением их от проводов, демонтаж эл. щита, вынос мусора.</t>
  </si>
  <si>
    <t>Отключение от сети. Снятие проводок с отсоединением жил, демонтаж конструкций крепления, изоляторов, распаячных коробок, вынос мусора.</t>
  </si>
  <si>
    <t>Отключение от электрической сети. Демонтаж прибора с сохранением. При необходимости, погрузка в мусорный контейнер, по согласованию с заказчиком.</t>
  </si>
  <si>
    <t>Отключение от электрической сети. Разбор элементов сплит системы. Резка элементов трассы при необходимости.  Демонтаж с сохранением приборов (наружный и внутренние блоки сплит системы, блоки управления дренажные помпы, элементы смесительных узлов, клапаны, монометры и пр.), в случае необходимости утилизация приборов производитсятолько по согласованию заказчика с предоставлением акта и фотоотчета. Погрузка элементов трасс и кабелканалов в мусорный контейнер.</t>
  </si>
  <si>
    <t>Демонтаж рекламы, тонировочной пленки и пр. с поверхностей. Удаление клеевых загрязнений, финишная мойка. Чистящие средства и расходные материалы (ветошь и пр.) включены по умолчанию.</t>
  </si>
  <si>
    <t>Удаление графити, следов маркеров с любых неокрашенных поверзностей. Чистящие средства и расходные материалы (ветошь и пр.) включены по умолчанию.</t>
  </si>
  <si>
    <t>Демонтаж старого стеклопакета, элементов стеклопакета. Погрузка в мусорный контейнер, мешки, утилизация Монтаж нового стеклопакета, с учетом уплолтнитлей и расходных материалов (герметик, и пр.)</t>
  </si>
  <si>
    <t>Демонтаж старого элемента заполнения (сендвича/. Погрузка в мусорный контейнер. Монтаж нового стеклопакета, с учетом уплолтнитлей и расходных материалов (герметик, и пр.)</t>
  </si>
  <si>
    <t>Демонтаж петли. Погрузка в мусорный контейнер (мешки), утилизация при необходимости.</t>
  </si>
  <si>
    <t>Регулировка петли, снятие/установка при необходимости.</t>
  </si>
  <si>
    <t>Демонтаж. Погрузка в мусорный контейнер (мешки), утилизация при необходимости.</t>
  </si>
  <si>
    <t>Демонтаж фурниткры. Погрузка в мусорный контейнер (мешки), утилизация при необходимости.</t>
  </si>
  <si>
    <t>Отключение от электрической сети. Демонтаж. Погрузка в мусорный контейнер (мешки) утилизация.</t>
  </si>
  <si>
    <t>Демонтаж, распил, складирование, укладка в мусорный контейнер (мешки).</t>
  </si>
  <si>
    <t>Демонтаж, укладка в мусорный контейнер, мешки. Утилизация при необходимости.</t>
  </si>
  <si>
    <t>Демонтаж, утилизация.</t>
  </si>
  <si>
    <t>Демонтаж, утилизация, очистка основания, включаячистящее средство и расходные материалы.</t>
  </si>
  <si>
    <t>Демонтаж, резка, распил при необходимости. Укладка в мусорный к</t>
  </si>
  <si>
    <t>Демонтаж элементов обшивки, резка распил при необходимости, демонтаж креплений. Демонтаж тепло-паро-гидроизоляции. Демонтаж каркаса, резка распил элементов при необходимости. Складирование, погрузка в мусорный контейнер (мешки).</t>
  </si>
  <si>
    <t>Демонтаж водостока, разбо на составные элементы (резка, распил при необходимости), демонтаж элементов креплений. Складирование, погрузка в мусорный контейнер (мешки)</t>
  </si>
  <si>
    <t>Демонтаж, складирование, утилизация</t>
  </si>
  <si>
    <t>Демонтаж с сохранением. Либо складирование и погрузка в мусорный контейнер при необходимости, по согласованию с заказчиком.</t>
  </si>
  <si>
    <t>Дедмонтаж светового короба, разборка на составные элементы.</t>
  </si>
  <si>
    <t>Демонтаж перил, резка/распил при необходимости, погрузка в мусорный контейнер по согласованию с заказчииком.</t>
  </si>
  <si>
    <t>Демонтаж отливов, резка/распил при необходимости , складирование и погрузка в мусорный контейнер.</t>
  </si>
  <si>
    <t>Отключение от электрической и водопроводной сети. Демонтаж прибора с сохранением демонтаж элементов креплений.</t>
  </si>
  <si>
    <t>Перекрытие системы водоподачи. Демонтаж фитингов. Складирование, погрузка в мусорный контейнер.</t>
  </si>
  <si>
    <t>Перекрытие системы водопровода. Демонтаж счетчика с сохранением. Погрузка в мусорный контейнер по согласованию с заказчиком.</t>
  </si>
  <si>
    <t>Отключение от электрической сети. Слив системы, отключение от системы отопления. Демонтаж с сохранением.</t>
  </si>
  <si>
    <t>Демонтаж</t>
  </si>
  <si>
    <t>Отключение от электрической сети. Демонтаж. Складирование и погрузка в мусорный контейнер при необходимости, по согласованию с заказчиком.</t>
  </si>
  <si>
    <t>Демонтаж интерьерной вывески, разборка на составляющие элементы.</t>
  </si>
  <si>
    <t>Демонтаж решетки с сохранением Разборка на составные элементы. Резка, распил погрузка в мусорный контейнер при необходимости, по согласованию с закзазчиком.</t>
  </si>
  <si>
    <t>Демонтаж порога, складирование и погруска в мусорный контейнер при необходимости при согласовании с закзачиком.</t>
  </si>
  <si>
    <t>Покос газона, с учетом аммортизации/аренды оборудования, расходников, ГСМ, уборка скошенной травы в мешки, вывоз и утилизация.</t>
  </si>
  <si>
    <t>Опил деревьев, с учетом аммортизации/аренды оборудования, расходников, ГСМ,  уборка веток в контейнер, вывоз и утилизация.</t>
  </si>
  <si>
    <t>Демонтаж, складирование и погрузка в мусорный контейнер</t>
  </si>
  <si>
    <t>Выемка грунта/щебня/песка/керамзита, вывоз и утилизация</t>
  </si>
  <si>
    <t>Перекрытие системы водопровода, демонтаж гибкой подводки, утилизация при необходимости.</t>
  </si>
  <si>
    <t>Демонтаж шкафа, разборка на составляющие. Погрузка в мусорный контейнер при неоходимости, по согласованию с заказчиком.</t>
  </si>
  <si>
    <t>Изготовление и монтаж плинтуса из керамогранитной плитки  h-100мм</t>
  </si>
  <si>
    <t>Устройство оснований полов из керамзита</t>
  </si>
  <si>
    <t>Укладка линолеума (с подложкой)</t>
  </si>
  <si>
    <t>Подготовка основания пола из ЦСП для укладки линолеума (шлифовка, заделка швов)</t>
  </si>
  <si>
    <t>Заделка штроб</t>
  </si>
  <si>
    <t>Подгонка, установка и крепление порожков</t>
  </si>
  <si>
    <t>Зпчистка, промывка поверхностей кромок штробы, грунтовка бетоноконтактом, заделка штробы цементно-песчаным раствором М150</t>
  </si>
  <si>
    <t>Установка и крепление плинтусов, установка и крепление соеденительных, угловых и торцевых элементов</t>
  </si>
  <si>
    <t>Сортировка плиток; перерубка плиток и подточка кромок, приготовление клеевого состава; установка плиток; заполнение (затирка) швов; монтаж декоротивного уголка; промывка и протирка поверхности уложенных плиток</t>
  </si>
  <si>
    <t>Расчистка, подготовка основания, установка фиксаторов (стульчиков), раскладка арматуры, вязка/сварка.</t>
  </si>
  <si>
    <t>Удаление разрушенных фракций стяжки, зачистка, промывка поверхностей участка, грунтовка бетоноконтактом, восстановление участка стяжки цементно-песчаным раствором М150.</t>
  </si>
  <si>
    <t>Подготовка основания с установкой маяков, укладка керамзита, выравнимание, уплотнение, трамбование</t>
  </si>
  <si>
    <t>Подготовка поверхности, укладка подложки, раскатывание рулонов с разметкой и нарезкой на полотнища, приготовление клеевого состава, наклейка полотнищ с прирезкой в стыках.</t>
  </si>
  <si>
    <t>Поверхность тщательно зачистить от загрязнений, подгонка, раскрой, укладка подложки, сортировка досок, подрезка досок в местах примыканий к стенам, настилка паркетных досок (ламината) с подгонкой и подрезкой по размеру, с устройством температурных швов.</t>
  </si>
  <si>
    <t>Поверхность тщательно зачистить от загрязнений, подгонка, раскрой, укладка</t>
  </si>
  <si>
    <t>Подготовка поверхности, приготовление клеевого состава, укладка керамических плиток с заполнением (затиркой) швов, подрезка плиток, промывка и протирка поверхности уложенных плиток.</t>
  </si>
  <si>
    <t>Подготовка основания с установкой маяков; укладка и выравнивания слоя раствора, бетона или легкого бетона; уход за твердеющей стяжкой стяжкой</t>
  </si>
  <si>
    <t xml:space="preserve">Подготовка поверхности, шлифование, зачистка, промывка, обезжиривание, грунтование, нанесение наливного пола, разравнивание, нарезка температурных усадочных швов, грунтование швов, заделка швов герметиком или уплотняющим шнуром. </t>
  </si>
  <si>
    <t>Укладка кирпичных столбиков и подкладок из кирпича, антисептирование деревянных подкладок и досок настила, укладка деревянных подкладок и толевых прокладок, укладка лаг, устройство настила.</t>
  </si>
  <si>
    <t>Подгонка, подрезка, монтаж</t>
  </si>
  <si>
    <t>Обшивка откосов  ПВХ, ГКЛ ( в т.ч. каркас)</t>
  </si>
  <si>
    <t>Устройство обшивки стен ГКЛ, ПВХ (в т.ч.каркас) в 1 слой</t>
  </si>
  <si>
    <t>Локальный ремонт стен из ГКЛ,ГВЛ ( зашивка ГКЛ,ГВЛ сплошная шпатлевка, шлифовка, грунтовка  1м.кв.)</t>
  </si>
  <si>
    <t>Устройство обшивки стен ГКЛ, ПВХ в 1 слой без устройства каркаса</t>
  </si>
  <si>
    <t>Монтаж декоративного уголка (ПВХ, МДФ, оцинк, трим уголок)</t>
  </si>
  <si>
    <t>Устройство перегородок ГКЛ,ГВЛ (1х0 слой), в т.ч. каркас</t>
  </si>
  <si>
    <t>Устройство  перегородок из ГКЛ, ГВЛ (1х1 слой) в т.ч. Каркас</t>
  </si>
  <si>
    <t>Устройство  перегородок из ГКЛ, ГВЛ  (2х2 слоя) в т.ч. Каркас</t>
  </si>
  <si>
    <t>Кладка перегородок из пеноблоков</t>
  </si>
  <si>
    <t>Кладка перегородок из кирпича</t>
  </si>
  <si>
    <t>Пропенивание/герметизация стыков/примыканий (пена монтажная; акрил; герметик) на существующих элементах</t>
  </si>
  <si>
    <t>Штукатурка стен  (Площадь, откосов, столбов и боковых сторон пилястр включается в объем работ). Насечка бетонной поверхности , провешивание поверхности с установкой маяков,  разметка и нарезка сетки, крепление с подгонкой сетки шпильками, приготовление полимерцементного раствора вручную, нанесение обрызга вручную, нанесение грунта вручную, нанесение накрывочного слоя вручную. До получения конечного результата.</t>
  </si>
  <si>
    <t>Шпатлевка и шлифовка стен из ГКЛ,ГВЛ под окраску (Площадь откосов, столбов и боковых сторон пилястр включается в объем работ). Очисткаи и обеспыливания поверхности; приготовление шпатлевочного состава; заделка вертикальных швов шпаклевкой с применением армирующей ленты, горизонтальных швов и углублений от винтов без ленты; армирование углов, премыканий молярным уголком; нанесение шпатлевки вручную шпателем; шлифование поверхностей. До получения конечного результата.</t>
  </si>
  <si>
    <t>Очистка поверхности, защита примыканий малярным скотчем, окрашивание поверхности за два раза.</t>
  </si>
  <si>
    <t>Подготовка поверхности под оклейку, раскрой рулонов обой, приготовление клеевых составов, проклейка стен бумагой, обработка швов подклейки пемзой, обрезка кромок обоев (при необходимости), наклейка обоев, бордюров или фризов, протирка оклееной поверхности ветошью.</t>
  </si>
  <si>
    <t>Разметка проектного положения металлического каркаса; наклейка уплотнительной ленты на профили, примыкающие к конструкциям здания; установка и крепление направляющих и крайних стоечных профилей к конструкциям здания дюбелями; установка стоечных профилей в направляющие с креплением; установка гипсокартонных листов с креплением их самонарезающими винтами. Обделка дверных проемов.</t>
  </si>
  <si>
    <t>Вырезание поврежденного участка, устройство заплатки на профильном каркасе,  проклеивание стыков стеклотканью</t>
  </si>
  <si>
    <t>Раскрой гипсокартонных панелей, разметка и нарезка, установка панелей с креплением шурупами (саморезами).</t>
  </si>
  <si>
    <t>Разметка, раскрой листов. Установка с креплением саморезами, шурупами.</t>
  </si>
  <si>
    <t>Разметка, нарезка, установка.</t>
  </si>
  <si>
    <t>Разметка проектного положения металлического каркаса; наклейка уплотнительной ленты на профили, примыкающие к конструкциям здания; установка и крепление направляющих и крайних стоечных профилей к конструкциям здания дюбелями; установка стоечных профилей в направляющие с креплением; Разметка и нарезка, установка панелей с креплением шурупами (саморезами).Обделка  проемов.</t>
  </si>
  <si>
    <t>Разметка и нарезка утеплителя, крепление утеплителя.</t>
  </si>
  <si>
    <t>Кладка стен, перегородок из кирпича керамического, силикатного, пустотелого или пеноблоков; устройство ниш с разделками борозд, осадочных и температурных швов, архитектурных и конструктивных деталей, армирование конструкций, устройство и разборка лесов и опалубки для сводов и арок, затирка поверхности сводов раствором.</t>
  </si>
  <si>
    <t>Крепление банера (закрытие витража на премя проведения работ) включая элементы крепления</t>
  </si>
  <si>
    <t>Прорезание отверстий, установка лючков с выверкой и закреплением. Установка решеток с выверкой и закреплением.</t>
  </si>
  <si>
    <t>Разметка, прорезка, удаление вырезанного материала, укладка мусора в контейнер (мешки)</t>
  </si>
  <si>
    <t>Монтаж подвесного потолка в один уровень из ГКЛ/ГВЛ (с металокаркасом)</t>
  </si>
  <si>
    <t>Заделывание технологических отверстий в потолках и обшивках из ГКЛ,ГВЛ площадью до  0,5 м.кв.</t>
  </si>
  <si>
    <t>Окраска потолка (за два раза)</t>
  </si>
  <si>
    <t xml:space="preserve">Сплошная шпатлевка и шлифовка потолка из ГКЛ, ГВЛ под окраску </t>
  </si>
  <si>
    <t>Монтаж потолочных плит "Армстронг" (600*600, 600*1200)</t>
  </si>
  <si>
    <t>Разметка проектного положения металлического каркаса; наклейка уплотнительной ленты на профили, примыкающие к конструкциям здания; установка и крепление направляющих и крайних профилей к конструкциям здания дюбелями; установка профилей в направляющие с креплением; установка гипсокартонных листов с креплением их самонарезающими винтами; укладка в пазухи между стойками изоляционного материала.</t>
  </si>
  <si>
    <t>Накрывка поверхности известково-гипсовым раствором с заглаживанием накрывки под окраску (оклейку), постановка на стыках листов готовых раскладок с прирезкой и прибивкой их, приготовление растворов.</t>
  </si>
  <si>
    <t>Подготовка поверхности под оклейку, раскрой рулонов обой, наклеивание полотнищ внахлестку, протирка оклееной поверхности ветошью.</t>
  </si>
  <si>
    <t>Разметка, прорезание отверстий, уборка мусора в контейнер (мешки)</t>
  </si>
  <si>
    <t>Очисткаи и обеспыливания поверхности; приготовление шпатлевочного состава; заделка вертикальных швов шпаклевкой с применением армирующей ленты, горизонтальных швов и углублений от винтов без ленты; армирование углов, премыканий молярным уголком; нанесение шпатлевки вручную шпателем; шлифование поверхностей.</t>
  </si>
  <si>
    <t>Выявление дефектов, неровностей, провисания потолка; крепление дополнительных подвесов к направляющим саморезами; замена профилей.</t>
  </si>
  <si>
    <t>Разметка проектного положения металлического каркаса; наклейка уплотнительной ленты на профили, примыкающие к конструкциям здания; установка и крепление направляющих и крайних профилей к конструкциям здания дюбелями; установка профилей в направляющие с креплением.</t>
  </si>
  <si>
    <t>Распаковка плит и сортировка, разметка потолка, крепление подвесок к несущему элементу, установка деталей крепления, выверка установленного каркаса, установка плит с подрезкой по месту.</t>
  </si>
  <si>
    <t>Подгонка, подрезка, укладка потолочных плит.</t>
  </si>
  <si>
    <t>Разметка проектного положения металлического каркаса; наклейка уплотнительной ленты на профили, примыкающие к конструкциям здания; установка и крепление направляющих и крайних профилей к конструкциям здания дюбелями; установка профилей в направляющие с креплением.  Раскрой панелей, разметка и нарезка, установка панелей с креплением шурупами (саморезами).</t>
  </si>
  <si>
    <t>Устройство нащельников/наличников</t>
  </si>
  <si>
    <t>Разметка, нарезка, установка, герметизация стыков.</t>
  </si>
  <si>
    <t>Монтаж оконных блоков ПВХ/Алюминий/дерево  с заполнением стеклопакет/сендвич, под ключ</t>
  </si>
  <si>
    <t>Установка опорных стоечных профилей, установка перемычек над проемом и промежуточных стоек, усиление металлического каркаса (при необходимости), монтаж оконного блока (петли, ручка, замок,  и т.п.), пропенивание проемов, установка металлического отлива, обустройство наружных и внктренних откосов, монтаж подоконника, герметизация стыков.</t>
  </si>
  <si>
    <t>Монтаж замка врезного/накладного для двери ПВХ/Алюминий/Металл/Дерево/Стекло</t>
  </si>
  <si>
    <t>Подготовка замка к установке, установка замка и закрепление его винтами, установка ручки, регулировка зазоров между засовом и кромками отверстия в притворном стояке двери.</t>
  </si>
  <si>
    <t xml:space="preserve">Монтаж проушин для установки навесного замка </t>
  </si>
  <si>
    <t>Монтаж двух проушин, на двери, решетки, калитки, шкафы и пр.</t>
  </si>
  <si>
    <t>Установка, подключение, настройка, проверка работоспособности.</t>
  </si>
  <si>
    <t>Установка, настройка, проверка работоспособности.</t>
  </si>
  <si>
    <t>Монтаж блока бесперебойного питания(СКУД)</t>
  </si>
  <si>
    <t>Монтаж источника резервоного питания</t>
  </si>
  <si>
    <t>Монтаж кнопки "Выход" (СКУД)</t>
  </si>
  <si>
    <t>Подготовка проема, монтаж дверной коробки, установка доборов, наличников, установка двери, установка петель,  замков, ручек, настройка работы. Пропенивание дверного проема, шпатлевка, шлифовка покраска проема, герметизация стыков наличников и нащельников.</t>
  </si>
  <si>
    <t>Разметка, нарезка, установка, герметизация стыков (боковых примыканий).</t>
  </si>
  <si>
    <t>Установка опорных стоечных профилей, установка перемычек над проемом и промежуточных стоек, усиление  каркаса, монтаж двери в сборе (короб, полотно, петли, доборы, наличники, ручка, замок, щеколда и т.п.). Пропенивание проемов, герметизация стыков наличников и нащельников</t>
  </si>
  <si>
    <t>Подготовка поверхности под оклейку, разметка, раскройка пленки, нанесение пленки, очистка, мытье.</t>
  </si>
  <si>
    <t>Подготовка поверхности под оклейку, разметка, раскройка пленки, нанесение пленки, очистка, мытье оклеенного стеклопакета.</t>
  </si>
  <si>
    <t>Установка опорных стоечных профилей, установка перемычек над проемом и промежуточных стоек, усиление каркаса, монтаж двери в сборе, монтаж стеклопакета. (уплотнители, петли, наличники, ручка, замок, щеколда и т.п.).</t>
  </si>
  <si>
    <t>Установка опорных стоечных профилей, установка перемычек над проемом и промежуточных стоек, усиление  каркаса, монтаж стеклопакета. (уплотнители и пр.)</t>
  </si>
  <si>
    <t>Проведение замеров, монтаж направляющих профилей, установка элементов витражного остекления, монтаж фурнитуры (соеденители, петли, доводчики, ручки, заглушки, нащельники и пр.)</t>
  </si>
  <si>
    <t>Установка и крепление.</t>
  </si>
  <si>
    <t>Демонтаж старого, утилизация. Замер, подгонка, монтаж нового.</t>
  </si>
  <si>
    <t>(установка и расключение контроллера, установка и расключение блока бесперебойного питания, электромонтажные работы, установка распределительной коробки с расключением, установка и расключение электромагнитного замка, установка и расключение считывателя, установка и расключение кнопки "Выход", прокладка кабеля в кабельном канале, прокладка кабелей открытой проводки, установка и расключение охранного извещателя, установка и расключение оповещателя звукового, установка и расключение комутационного устройства, пусконаладочные работы СКУД)</t>
  </si>
  <si>
    <t>Монтаж,замена оконного, дверного штапика, профиля, направляющей</t>
  </si>
  <si>
    <t>Замеры, сборка и установка конструкций стальных каркасов на сварке, антикоррозийное покрытие сварных швов. Монтаж каркаса с направляющими, монтаж решеток, регулировка, окраска.</t>
  </si>
  <si>
    <t>Замеры, сборка и установка конструкций стальных каркасов на сварке, антикоррозийное покрытие сварных швов.</t>
  </si>
  <si>
    <t>Усиление в местах крепления направляющих профилей, установка рольставни, направляющие, короб, вал с пружинно-инерционным механизмом, полотно, замок нижний, ригель блокирующий, пружины тяговые,  подключение, проверка и регулировка.</t>
  </si>
  <si>
    <t>Сам брелок, батарейка, программирование, настройка работы</t>
  </si>
  <si>
    <t>Выезд сотрудника, проведение вскрытия рольставни/двери.</t>
  </si>
  <si>
    <t>Выезд специалиста, аварийное поднятие/опускание роллеты, полная либо частичная разборка механизма электрической рольставни</t>
  </si>
  <si>
    <t>Снятие полотна рольставни при необходиомсти, разборка полотна, правка/регулировка полотна, сборка, установка полотна. Проверка работоспособности.</t>
  </si>
  <si>
    <t>Усиление в местах крепления направляющих профилей, установка рольставни,направляющие, короб, вал с электродвигателем, полотно, ригель блокирующий, пружины тяговые, прокладка кабелей с монтажем кабельных каналов, монтаж и подключение блока управления,  подключение к электрической сети,   проверка работоспособности и регулировка.</t>
  </si>
  <si>
    <t>монтаж, регулировка, проверка работоспособности, применяется при ремонте</t>
  </si>
  <si>
    <t>Разметка, монтаж, применяется  при ремонте.</t>
  </si>
  <si>
    <t>Разметка, подгонка, монтаж, регулировка, проверка работоспособности роллеты, применяется при ремонте.</t>
  </si>
  <si>
    <t>Монтаж отдельных ламелей полотна рольставни в т.ч. начальный, конечный профили и боковые замки.</t>
  </si>
  <si>
    <t>Демонтаж короба, полная или частичная разборка механизма привода рольставни, монтаж, сборка в обратном порядке, регулировка, проверка работоспособности, применяется при ремонте.</t>
  </si>
  <si>
    <t>Зачистка, подготовка поверхности под окраску, укрытие других поверхностей от окрашивания, защита примыканий малярным скотчем, окраска в два слоя.</t>
  </si>
  <si>
    <t>Монтаж тепловой завесы/конвектора/конвектора/инфрокрасного обогревателя     ( с учетом всех расходников, креплений, обоймы, подвесов, тросса и тд)</t>
  </si>
  <si>
    <t>Проведение электроиспытаний с ревизией системы электроснабжения, замеры сопротивления с составлением отчета для  ОПиО расположенных в помещениях</t>
  </si>
  <si>
    <t xml:space="preserve">Изготовление и установка конструкций крепления щита, установка щита, заземление, написание обозначений на щитах </t>
  </si>
  <si>
    <t>Выверка, подрезка, монтаж, крепление и окраска коробов (при необходимости), установка крышек.</t>
  </si>
  <si>
    <t>Монтаж светильника, коммутация, заземление светильника, контрольная проверка.</t>
  </si>
  <si>
    <t>Установка, расключение жил, контрольная проверка</t>
  </si>
  <si>
    <t>Установка, подключение, контрольная проверка</t>
  </si>
  <si>
    <t>Изготовление и установка конструкций крепления шкафа, сболрка шкафа, установка шкафа, заземление.</t>
  </si>
  <si>
    <t>Заготовка проводов,  установка деталей крепления, прокладка провода с затяжкой в гофрированную трубу либо кабельный канал, соединение жил проводов, прозвонка, маркировка концов</t>
  </si>
  <si>
    <t>Отрезка кабеля, затягивания кабеля в металлорукав (гофру) либо кабельные каналы, прокладка кабеля, протягивание кабеля через кабельные проходки, маркировка, проверка состояние изоляции кабеля до и после прокладки, снятие оболочки с конца кабеля.</t>
  </si>
  <si>
    <t>Установка коробок с креплением, присоединение проводов и кабелей в коробках зажимами, коммутация жил</t>
  </si>
  <si>
    <t>Прорезание отверстий в стене, установка коробок (подразетник), изготовление и установка конструкций</t>
  </si>
  <si>
    <t>Установка новых выключателей или розеток с подсоединением проводов, проверка работы выключателей или розеток.</t>
  </si>
  <si>
    <t>Снятие изоляции, скрутка и пропайка соединения, изоляция.</t>
  </si>
  <si>
    <t>Монтаж, подключение, насройка, проверка работы</t>
  </si>
  <si>
    <t>Монтаж светильника, коммутация, подключение источников резервоного питания, заземление светильника, контрольная проверка.</t>
  </si>
  <si>
    <t>Програмирование ключей для электромагнитного замка с учетом заготовки ключа</t>
  </si>
  <si>
    <t>Бирка, маркировка бирки в соответствии с однолинейной схемой, установка</t>
  </si>
  <si>
    <t>Установка блока питания/драйвера/трансформатора витрины, вывески, свет короба, лайтбокса и пр. Подключение (штекиры, обжатие, пайка, изоляция соединений)</t>
  </si>
  <si>
    <t>Установка розеток с подсоединением проводов, обжим концов, проверка работы.</t>
  </si>
  <si>
    <t>Изготовление закладной обоймы, прокладка гофры, затягивание проводов в гофротрубы, установка крюков и кранштейнов, подвеска прибора, присоединение, заземление, контрольная проверка, пусконаладочные работы.</t>
  </si>
  <si>
    <t>монтаж гирлянды, расчет объема работ по количеству м.п. в гирлянде, цена с учетом подвесов, скотча и пр. материалов</t>
  </si>
  <si>
    <t>Ошиновка ВРЩ, становка, подключение, контрольная проверка</t>
  </si>
  <si>
    <t>Установка ламп любых в светильниках любого типа</t>
  </si>
  <si>
    <t>Расключение жил в водном распределительном устройстве здания ТЦ (при замене вводного кабеля на ОПиО)</t>
  </si>
  <si>
    <t>Замер, разметка, монтаж кронштейнов, установка предметов/приборов на кронштейн без подключения.</t>
  </si>
  <si>
    <t>Проведение электроиспытаний с ревизией системы электроснабжения, замеры сопротивления с составлением отчета с обязательным предоставлением дефектной ведомости и однолинейной схемы</t>
  </si>
  <si>
    <t>Утановка видео домафона (полный комплект), прокладка и подключение кабелей с затяжкой в гофрированную трубу/кабельные каналы. Настройка работы.</t>
  </si>
  <si>
    <t>Установка реле напряжения УЗМ-51-М</t>
  </si>
  <si>
    <t>Монтаж труб водопровода (металопласт/полипропилен)(с установкой фасонных частей и фитингов)</t>
  </si>
  <si>
    <t>Монтаж труб водопровода (металл)(с установкой фасонных частей и фитингов)</t>
  </si>
  <si>
    <t>Монтаж пласт.труб канализации (с установкой фасонных частей и фитингов)</t>
  </si>
  <si>
    <t>Монтаж вентилятора накладного</t>
  </si>
  <si>
    <t>Разметка деталей и перерезка труб; сборка узлов из отдельных деталей и фасонных частей (фитингов) с подготовкой под контактную сварку; прокладка трубопроводов на сварке и на клею из готовых узлов; установка муфтовой арматуры; опрессовка системы; врезка в сущ. сеть; установка креплений с пристрелкой пистолетом; гидравлическое испытание трубопровода и промывка водой.</t>
  </si>
  <si>
    <t>Разметка и перерезка труб, сборка узлов из отдельных деталей и фасонных частей (фитингов), прокладка трубопровода из готовых узлов, сварка стыков, установка и заделка креплений, врезка в сущ. сеть, опрессовка системы, проверка на гермитичность, промывка трубопровода водой.</t>
  </si>
  <si>
    <t>Разборка полов, устройство штробы в местах прокладки трубопровода, сборка узлов, прокладка трубопровода из готовых узлов с заделкой раструбов уплотнительными кольцами, установка и заделка креплений, врезка в сущ. сеть, установка задвижек, испытание трубопровода.</t>
  </si>
  <si>
    <t>Установка приборов со сверлением отверстий, регулировка смывной арматуры, присоединение приборов к трубопроводам. Включая тройник, гофру и крепежи расходные материалы</t>
  </si>
  <si>
    <t>Установка санитарных приборов со сверлением отверстий, установка и заделка кронштейнов, установка туалетной гарнитуры (смеситель, сифон и т.п.), присоединение приборов к трубопроводам.</t>
  </si>
  <si>
    <t>Установка смесителей и присоединение их к трубопроводам, сверление отверстий, крепеж.</t>
  </si>
  <si>
    <t>Установка креплений/кронштейнов, монтаж радиатора, подключение к сети отпления.</t>
  </si>
  <si>
    <t>Насадка и приварка фланцев на концы труб, установка счетчиков (водомеров) с присоединением на резьбе и на фланцах с установкой болтов и прокладок.</t>
  </si>
  <si>
    <t>Установка кранов на готовое основание, центрирование стыков с подгонкой кромок патрубков и труб или установкой готовых прокладок и временных болтов, выверка установки по заданной отметке, поддерживание при прихватке стыков.</t>
  </si>
  <si>
    <t>Разметка, установка люка</t>
  </si>
  <si>
    <t>Монтаж резьбовых соединений с уплотнительными элементами.</t>
  </si>
  <si>
    <t>Монтаж, подключение к электрической сети</t>
  </si>
  <si>
    <t>Крышка-стульчак, монтаж, крепления.</t>
  </si>
  <si>
    <t>Прочистка системы канализации с учетом оборудования чистящих средств и расходных материалов</t>
  </si>
  <si>
    <t>Прочистка системы каналицации с с вызовом специализированной организации. Оплата за 1 услугу.</t>
  </si>
  <si>
    <t>Поготовка поврехности, нанесение изоляции.</t>
  </si>
  <si>
    <t xml:space="preserve">Монтаж электрокотла  с учетом всех комплектующих и расходников, под ключ, заполнение системы таплоносителем, пусконаладочные работы. </t>
  </si>
  <si>
    <t>Остановка котла, отключение от электрической сети, слив системы отопления, полная либо частичная разборка, замена отдельных элементов, сборка. Заполнение системы, подключение к жлектрической сети, пуско-наладочные работы.</t>
  </si>
  <si>
    <t xml:space="preserve">Установка креплений/кронштейнов, монтаж водонагревателя, подключение к электрической и водопроводной сети с учетом расходных материалов, соеденительных элементов, фитингов и запорной арматуры. Пуско-наладочные работы. </t>
  </si>
  <si>
    <t>Монтаж расширительного бочка, долив теплоносителя при необходимости.</t>
  </si>
  <si>
    <t>(снятие крышки, очистка крыльчатки, отверстий, монтаж крышки, в том числе отсоединение/присоединение насоса если потребуется  и т.д.)</t>
  </si>
  <si>
    <t xml:space="preserve">Подготовительные работы (спуск системы, перекрытие), монтаж соединений, Монтаж насоса, подключение к системе канализации, подключение к электрической сети. Пуско-наладочные работы. </t>
  </si>
  <si>
    <t>Установка сифона, герметизация соединений.</t>
  </si>
  <si>
    <t>Установка гофры, герметизация соединений.</t>
  </si>
  <si>
    <t>Подготовка поверхностей, насечка бетонной поверхности, нанесение грунта вручную, устройство из раствора или установка инвентарных маяков, разметка и нарезка сетки, крепление с подгонкой сетки шпильками, нанесение раствора на поверхности с разравниванием и обработкой накрывочного слоя, очистка маяков от раствора, уход за штукатуркой.</t>
  </si>
  <si>
    <t>Очисткаи и обеспыливания поверхности; расшивка трещин; приготовление шпатлевочного состава; частичное заполнение трещин, швов и выбоин шпатлевкой; нанесение шпатлевки вручную шпателем; шлифование поверхностей.</t>
  </si>
  <si>
    <t>Установка и крепление кронштейна выравнивающего дюбелями, установка П-образных направляющих профилей в кронштейны с креплением, срезка излишков кронштейна, укладка пароизоляционного слоя из пленки, установка углов и нащельников с креплением самонарезающими винтами, установка фасадной панели с креплением самонарезающими винтами.</t>
  </si>
  <si>
    <t>Разметка, подрезка и установка элементов облицовки. Отделка углов, проемов и откосов, установка доборных элементов.</t>
  </si>
  <si>
    <t>Разметка проектного положения металлического каркаса; наклейка уплотнительной ленты на профили, примыкающие к конструкциям здания; установка и крепление направляющих и крайних стоечных профилей к конструкциям здания дюбелями; установка стоечных профилей в направляющие с креплением;</t>
  </si>
  <si>
    <t>Подготовка под покрытие (обмер, разметка); антисептирование бруса и досок; устройство и крепление обрешетки.</t>
  </si>
  <si>
    <t>Разметка, подреска, крепление, герметизация</t>
  </si>
  <si>
    <t>Установка костылей (кронштейнов); укладка и укрепление настенных желобов; покрытие разжелобков.</t>
  </si>
  <si>
    <t>Подготовка поверхности под покрытие (обмер, разметка, составление расчета); заготовка деталей крепления; заготовка элементов покрытия, раскрой, соединение; укладка и укрепление карнизных свесов из готовых картин; укладка рядового покрытия из готовых картин; заделка мест стыков, примыкания к стенам, парапетам; герметизация; крепление к обрешетке.</t>
  </si>
  <si>
    <t>Очистка основания; огрунтовка основания; отделка водосточных воронок, коньков, парапетов, отливов; наклейка рулонных материалов на битумной мастике или методом подплавления мастичного слоя газопламенными горелками; защита рулонного кровельного ковра; наплавление рулонных материалов; промазка швов мастикой.</t>
  </si>
  <si>
    <t>Подготовка кромок, герметизация</t>
  </si>
  <si>
    <t>Устройство проходного технологического отверстия в кровле (выводы вентиляции, дымоходов), устройство гильз, теплоизоляция, огнезащита, включая материалы</t>
  </si>
  <si>
    <t>Демонтаж саморезов, уплотнение стыков, притяжка элементов новыми саморезами</t>
  </si>
  <si>
    <t>Разметка, резка, подгонка поликарбонатных листов. Монтаж листов на готовый каркас. Герметизация стыков поликарбонатных лстов.</t>
  </si>
  <si>
    <t>Монтаж пароизоляции</t>
  </si>
  <si>
    <t>Подготовка поверхности под покрытие (обмер, разметка); устройство пароизоляции.</t>
  </si>
  <si>
    <t>Монтаж бетонных/металических/деревянных столбов ограждений</t>
  </si>
  <si>
    <t xml:space="preserve">Изготовление и монтаж перил из нержавеющей стали с учетом материала и окраски под ключ </t>
  </si>
  <si>
    <t>Разметка, подрезка, погонка. Подготовка основания, монтаж покрытия, крепление.</t>
  </si>
  <si>
    <t>Подготовка основания, разметка, укрытие прилегающих поверхностей от брызг напыления. Нанесение напыления. Принятие мер по ограничению доступа на период высыхания (укрытие, заграждение)</t>
  </si>
  <si>
    <t>Разметка, разбивка территории, выемка грунта, трамбование, приготовление цементнопесчанного раствора с заполнением гравмассой, установка стобов с заливкой цементнопесчанным растовром, обратная засыпка грунтом</t>
  </si>
  <si>
    <t>Разметка, подгонка и резка, крепление на сварке или болтовым соединением</t>
  </si>
  <si>
    <t>Подготовка основания, нанесение противоскользящего покрытия</t>
  </si>
  <si>
    <t>Замер параметров. Резка заготовок из металла, сварные работы по сбору решетки, окраска в 2 слоя, крепление по месту.</t>
  </si>
  <si>
    <t>Установка урны  и крепление к основанию.</t>
  </si>
  <si>
    <t>Подготовка основания, замер, подгонка и подрезка ленты, нанесение противоскользящего покрытия</t>
  </si>
  <si>
    <t>крепление к крыльцу/фасаду при помощи анкеров/сварки. Расстояние между верткальными трубами секции - 165мм, каждая секция крепится к основанию/стене через каждые 570мм. Окраска в 2 слоя.</t>
  </si>
  <si>
    <t>Укладка тротуарной плитки/брусчатки</t>
  </si>
  <si>
    <t>Укладка  асфальта по подготовленному основанию</t>
  </si>
  <si>
    <t>Подготовка рабочего места, подготовка свариваемых поверхностей (зачистка), сварка стыков, обработка сварных швов (зачистка, шлифовка, грунтование)</t>
  </si>
  <si>
    <t>Разметка, разбивка площадки. Установка элементов опалубки в проектное положение. Крепление элементов опалубки.</t>
  </si>
  <si>
    <t>Кладка конструкций из кирпича керамического, силикатного или пустотелого; устройство ниш с разделками борозд, осадочных и температурных швов, архитектурных и конструктивных деталей, армирование конструкций, устройство и разборка лесов и опалубки для сводов и арок, затирка поверхности сводов раствором.</t>
  </si>
  <si>
    <t>Разметка, разбивка местности. Ограждение места проведения работ. Выемка грунта. Подготовка основания из песка, щебня с трамбованием. Выставление опалубки. Выставление арматурного каркаса, вязка арматуры.  Заливка готовой бетонной смеси марки не ниже М200 класс В15, с уплотнением, разравнивание. Уход за твердеющим бетоном.</t>
  </si>
  <si>
    <t>Распаковка плитки/брусчатки, устройство и выравнивание подстилающего слоя, установка контрольных маяков и направляющих, установка шаблона, укладка плитки, подрезка плитки в некратных местах, уплотнение плитки виброплитой, заделка швов.</t>
  </si>
  <si>
    <t>Выставление заграждений. Подготовка асфалтобетонной смеси. Нанесение асфальтобетонной смеси на подготовленное основание, выравнивание. Демонтаж заграждение после затвердевания (остывания) асфальтового покрытия</t>
  </si>
  <si>
    <t>Рзметка площадки. Выемка грунта, уплотнение, подготовка основания. Монтаж бордюрного камня на бетон марки не ниже М200, класса В15 в проектное положение.</t>
  </si>
  <si>
    <t>Утилизация торгового оборудования за 1 элемент</t>
  </si>
  <si>
    <t xml:space="preserve">Утилизация прочего оборудования за 1 элемент </t>
  </si>
  <si>
    <t>Уборка мусора со складированием в мусорные мешки. Включая уборочный инвентарь.</t>
  </si>
  <si>
    <t xml:space="preserve">Уборка строительного мусора (включая подметание полов и влажную уборку), складирование в мешки или контейнер. Вывоз и утилизация включая транспортные расходы. Расчет ведется исходя из геометрических размеров вывозимого мусора с обязательным предоставлением фотоотчета мусора/контейнеров с привязкой к местности. Включая уборочный инвентарь. </t>
  </si>
  <si>
    <t>Разметка, монтаж крепежа, установка зеркал/часов</t>
  </si>
  <si>
    <t>Замер, подгонка, подготовка основания, ненесение клеящей основы, нанесение светодиодной ленты, подключение (коннекторы, пайка и изоляция при необходимости)</t>
  </si>
  <si>
    <t>Монтаж: зеркало/часы с учетом крепежа</t>
  </si>
  <si>
    <t>Упаковка включая материалы (воздушно-пузырьковая пленка, скотч, веревка)</t>
  </si>
  <si>
    <t xml:space="preserve">Перевозки грузовым автотранспортом применяются и оплачиваются Подрядчику при транспортировке крупногабаритных грузов (КГБ). КГБ — это груз, превышающий один из трех показателей: 
- Габариты более 2х1х1м при массе более 25кг; 
- Масса груза более 100 кг независимо от габаритов; 
- Стеклопакеты более 1,5 м2.
Расчет грузоперевозок по городу производится на основании сайта Яндекс.Карты https://yandex.ru/maps по самому короткому маршруту – единица измерения рубль/км.
</t>
  </si>
  <si>
    <t>Разметка, сверление, обработка кромок стекла</t>
  </si>
  <si>
    <t>Замер, подгонка, подрезка, подготовка основания, монтаж.</t>
  </si>
  <si>
    <t xml:space="preserve">Сборка, установка, крепление </t>
  </si>
  <si>
    <t>Замеры, подгонка, выравнивание, подрезка, монтаж магнитного основания, монтаж рекламного фриза.</t>
  </si>
  <si>
    <t>Стоимость за 1 ед/сутки, размерами 1,2х2,0 высотой до 6,0м</t>
  </si>
  <si>
    <t>Монтаж</t>
  </si>
  <si>
    <t>Установка оборудования с выверкой, вырезкой и закреплением</t>
  </si>
  <si>
    <t>(замки, петли, шпингалет, штапики, навесы, полкодержателя, ручки, уголки ножек, направляющие, механизмы защиты, декоративные вставки, молдинги и т.п.)</t>
  </si>
  <si>
    <t>Замена мебельной полки</t>
  </si>
  <si>
    <t>(витрина, бренд-стена, ресепшн; рабочее место и т.д), стулья, тумбы, столы, пуфики и т.д. считается, как 0,5 элемента.</t>
  </si>
  <si>
    <t xml:space="preserve">Светильники светодиодные встраиваемые, накладные Грильятто 600Х600)                                                                         </t>
  </si>
  <si>
    <t xml:space="preserve">Шинопровод 2,5м (Lival) XTS-4250-2 </t>
  </si>
  <si>
    <t xml:space="preserve">Шинопровод 2м (Lival) XTS-4200-2 </t>
  </si>
  <si>
    <t xml:space="preserve">Токоподвод (Lival) XTS-11-2 </t>
  </si>
  <si>
    <t xml:space="preserve">Внутренний стык (Lival) XTS-21-2 </t>
  </si>
  <si>
    <t xml:space="preserve">Заглушка (Lival) XTS-41-2 </t>
  </si>
  <si>
    <t xml:space="preserve">Комплект подвеса для шинопровода, 3000 мм </t>
  </si>
  <si>
    <t>Светодиодная лента холодного белого свечения 3528 600 LED, 5000-6000 К</t>
  </si>
  <si>
    <t xml:space="preserve">Алюминиевый Профиль PDS-S-2000 "П"-образный с экраном для диодной ленты </t>
  </si>
  <si>
    <t xml:space="preserve">Мощностью до 14 Вт/мАлюминиевый Профиль PDS-S-2000), Экран матовый для Алюминиевого Профиля PDS-S-2000 Материал PC (поликарбонат),
светопропускание 70%, заглушки - при полной замене ленты </t>
  </si>
  <si>
    <t>для частичного ремонта/замены элементов</t>
  </si>
  <si>
    <t>Миниканал ТМС 15х17, ДКС</t>
  </si>
  <si>
    <t>Угол плоский АРМ 15х17, ДКС</t>
  </si>
  <si>
    <t>Угол внешний АЕМ 15х17, ДКС</t>
  </si>
  <si>
    <t>Угол внутренний AIM 15х17, ДКС</t>
  </si>
  <si>
    <t>Труба ПНД HF гибкая гофрированная, 25мм, легкая с протяжкой, цвет оранжевый, (код 91925 ДКС), м</t>
  </si>
  <si>
    <t>Муфта трубу-труба с ограничителем, 25мм, IP40, (код 54925 ДКС), шт</t>
  </si>
  <si>
    <t>Держатель двухкомпонентный, 25мм, (код 51125R ДКС), шт</t>
  </si>
  <si>
    <t>Наконечники НШВИ 1х4 мм, (KVT 65909), шт</t>
  </si>
  <si>
    <t>Растворитель 646 0,5л</t>
  </si>
  <si>
    <t>Средство для защиты от графити "Нивасар-Антиграфити"</t>
  </si>
  <si>
    <t>Стекломагниевый лист (СМЛ) класса супер премиум  t=12 мм, Производитель "ЭВА-ТМК"  либо аналог, м2</t>
  </si>
  <si>
    <t>(допускается аналог по согласованию с заказчиком)</t>
  </si>
  <si>
    <t xml:space="preserve">Арт. 610010000795 Heat Steel 60 Lap Арт. 610015000270    </t>
  </si>
  <si>
    <t>Техническое обслуживание кондиционера (диагностика, сборка-разборка моноблока, проверка и чистка теплообменника, проверка и чистка фильтров, проверка и чистка дренажной системы кондиционера с обязательной дезинфекцией, измерение температуры выходного потока;  дезинфекционная обработка испарителя и дренажного поддона, проверка подшипников вентилятора, очистка вентилятора, крыльчатки и проверка балансировки рабочего колеса, снятие, установка и очистка крыльчатки, проверка целостности теплоизоляции на патрубках с хладагентом) с учетом транспортных расходов и материалов. Предоставление фотоотчета</t>
  </si>
  <si>
    <t xml:space="preserve">Чайник Tefal </t>
  </si>
  <si>
    <t>аналог по согласованию с заказчиком</t>
  </si>
  <si>
    <t>СВЧ Daewoo (750 Вт)</t>
  </si>
  <si>
    <t>Мощность 15 Вт. Один слайд. Без вращения проекции. Рекомендуемое расстояние для асфальта до 3,5 м., для стен - до 5м. Допускается аналог аналог по согласованию с заказчиком</t>
  </si>
  <si>
    <t>Сетевой фильтр 3 - 5 метров</t>
  </si>
  <si>
    <t>Пленка пузырчатая</t>
  </si>
  <si>
    <t>Пластиковый контейнер 400х335х170</t>
  </si>
  <si>
    <t>Стекло 10мм (осветленное, OPTIWHITE,с обработкой всех кромок)</t>
  </si>
  <si>
    <t>Ручка-раковина 128мм хром матовый, UN5008/128</t>
  </si>
  <si>
    <t>Вскрытие замка/двери: ПВХ/Алюминий/Металл/дерево(вкл навесной замок), кодового замка</t>
  </si>
  <si>
    <t>Вскрытие мебельного замка любого типа(вкл навесной или врезной замок для ШАМа)</t>
  </si>
  <si>
    <t>Покос газона</t>
  </si>
  <si>
    <t>Опил деревьев</t>
  </si>
  <si>
    <t>Шлифовка/полировка поверхности мебели/оборудования в т ч  из искуственного камня от царапин</t>
  </si>
  <si>
    <t>Монтаж фанеры, ДСП, ГСП  на стены, пол, потолок, проемы, окна</t>
  </si>
  <si>
    <t>Монтаж сливов,водостоков</t>
  </si>
  <si>
    <t>Краска по металлу Hammerite</t>
  </si>
  <si>
    <t>Краска TIKKURILA Miranol (до-10градусов)</t>
  </si>
  <si>
    <t>Светодиодная лампа OSRAM-LEDVANCE ST8E-1.2M 18W/865 (холодный свет)</t>
  </si>
  <si>
    <t>OSRAM лампа L 18 W/765 (SM) люминисцентная (холодный свет)</t>
  </si>
  <si>
    <t xml:space="preserve">Лампа Navigator (светодиодная) NLL-Т75-25-230-840K-Е27 </t>
  </si>
  <si>
    <t>Саморезы пресс-шайба 3,5*25</t>
  </si>
  <si>
    <t>ЭПРА ЛЛ 4*18 Novigator</t>
  </si>
  <si>
    <t>Окраска дверного блока в подсобку/туалет с дверью за 2 раза</t>
  </si>
  <si>
    <t>Грунтовка поверхности (Площадь столбов, боковых сторон пилястр, откосов включается в объем работ)</t>
  </si>
  <si>
    <t xml:space="preserve">Анкер-клин/Анкерный болт с гайкой 2-х распорный </t>
  </si>
  <si>
    <t>Кабель ВВГнг 3*1,5</t>
  </si>
  <si>
    <t>Асфальт холодный</t>
  </si>
  <si>
    <t xml:space="preserve">Дверной блок "Alavus 200 P" в сборе (белое, полотно гладкое), </t>
  </si>
  <si>
    <t>Гайка шестигранная оцинк. м8</t>
  </si>
  <si>
    <t>Болт с шестигран.голов.полн.резьба оцинк. 8х20</t>
  </si>
  <si>
    <t>Пружинные клеммы WAGO серии 221 до 32А, (WAGO, артикул 221-413)</t>
  </si>
  <si>
    <t>Антиплесень SAN-ANTIMOLD 0,75 с триггером</t>
  </si>
  <si>
    <t>Дверная ручка - скоба для дверей ПВХ/Алюминий</t>
  </si>
  <si>
    <t>Дверца витрины стекло 4-6мм</t>
  </si>
  <si>
    <t>Металлическая дверь (входная, противопожарная)( запасной выход/пожарный выход/подсобное помещение) Торекс</t>
  </si>
  <si>
    <t>Диагностика установленной СКК</t>
  </si>
  <si>
    <t>(обязательно предоставление заключение от специализированной компании)</t>
  </si>
  <si>
    <t>Диагностика неустановленной СКК на станке</t>
  </si>
  <si>
    <t xml:space="preserve">Диагностика неисправности рольставни </t>
  </si>
  <si>
    <t>Выезд сотрудника специализированной компании по установке роллетных систем. Проведение диагностики, выявление неисправностей, оплачивается при предоставлении технического заключения о проведенной диагностике.</t>
  </si>
  <si>
    <t>Установка блока питания,трансформатора витрины, вывески, свет короба, лайтбокса и пр.</t>
  </si>
  <si>
    <t>Замок хромированный для стеклянных дверок в витрине (без номерной)</t>
  </si>
  <si>
    <t>Замок верхний, нижний Orman, Glasco (аналог) для стеклянных входных дверей</t>
  </si>
  <si>
    <t>Замок навесной амбарный(для решеток)</t>
  </si>
  <si>
    <t xml:space="preserve">Замок Элементис с роликом и цилиндром </t>
  </si>
  <si>
    <t>(система управления доступом-электромагнитный замок, кнопка, кабель, блок управления, считыватель, ключи и тд)</t>
  </si>
  <si>
    <t>Затирка швов</t>
  </si>
  <si>
    <t xml:space="preserve">Коврик ворсовый на резиновой основе </t>
  </si>
  <si>
    <t>Соль техническая</t>
  </si>
  <si>
    <t>Монтаж короба ПВХ настенного/напольного (любой размер)</t>
  </si>
  <si>
    <t>Пленка самоклеющаяся ORACAL любой цвет</t>
  </si>
  <si>
    <t>Прокладка силового кабеля без гофротрубы</t>
  </si>
  <si>
    <t>Демонтаж дверной петли ПВХ/Алюминий/Дерево/Стекло</t>
  </si>
  <si>
    <t>Противоскользящее покрытие (резиновое) толщиной до 10мм</t>
  </si>
  <si>
    <t>Монтаж предметов на стены: (инф. досока, рекламный носитель не световой, уголок потребителя,  стенд маркома, акц. уголок, рамки и пр. ) с учетом крепежа</t>
  </si>
  <si>
    <t>Монтаж отливов</t>
  </si>
  <si>
    <t>Подготовка поверхности под покрытие (обмер, разметка); устройство подгонка/резка</t>
  </si>
  <si>
    <t>Переподключение концов кабелей в щитах</t>
  </si>
  <si>
    <t>Регулировка створки витрин</t>
  </si>
  <si>
    <t>Фланец для барной трубы</t>
  </si>
  <si>
    <t>Установка обратного клапана на унитаз</t>
  </si>
  <si>
    <t>Кнопка вызова для инвалидов APE510</t>
  </si>
  <si>
    <t>Кирпич полнотелый полуторный (1,4 NF) М-150</t>
  </si>
  <si>
    <t>Лак Nanten Aquaplus (либо аналог)</t>
  </si>
  <si>
    <t>Наливной пол (Ветонит-3000) 20 кг</t>
  </si>
  <si>
    <t>Фотореле ФР601 1100w IP44 серый (LFR20-601-2200-003)</t>
  </si>
  <si>
    <t>Пластик ПВХ 5мм</t>
  </si>
  <si>
    <t>Стремянка металлическая 3 ступени</t>
  </si>
  <si>
    <t>Насос циркуляц. с гайками  Grundfos UPS 25-40</t>
  </si>
  <si>
    <t xml:space="preserve">Пломба пластиковая номерная </t>
  </si>
  <si>
    <t>Кабель ВВГнг FRLS 3*2,5</t>
  </si>
  <si>
    <t>Кабель ВВГнг FRLS 3*1,5</t>
  </si>
  <si>
    <t>Шкаф 501S 407х350х155мм белый под 1-фаз. счетчик Энергомера</t>
  </si>
  <si>
    <t>Шкаф 700S 527х350х145мм под 3-фаз. счетчик энергомера</t>
  </si>
  <si>
    <t>Отрезка кабеля, затягивания кабеля кабельные каналы, прокладка кабеля, протягивание кабеля через кабельные проходки, маркировка, проверка состояние изоляции кабеля до и после прокладки, снятие оболочки с конца кабеля.</t>
  </si>
  <si>
    <t>Монтаж радиаторных решеток</t>
  </si>
  <si>
    <t>Глухая вставка(сендвич панель) (Rehau; Бор; VEKA)</t>
  </si>
  <si>
    <t>Монтаж внутреннего блока СКК (включая пусконаладку)</t>
  </si>
  <si>
    <t>Монтаж наружного блока  (включая пусконаладку)</t>
  </si>
  <si>
    <t>Клапан-дефлектор (дифузор)</t>
  </si>
  <si>
    <t>Петля двери металлопластиковой/алюминиевой усиленная</t>
  </si>
  <si>
    <t>Отлив ( от 100 мм до 250 мм х 3000 мм )</t>
  </si>
  <si>
    <t>Рама ПВХ со стеклопакетом комплектом фурнитуры</t>
  </si>
  <si>
    <t>Поликарбонат 6-8мм</t>
  </si>
  <si>
    <t>Саморез кровельный бур с шайбой 5,5x38мм</t>
  </si>
  <si>
    <t>Саморезы кровельные с буром 4,8х50мм</t>
  </si>
  <si>
    <t>Саморезы кровельный 5,5х32мм</t>
  </si>
  <si>
    <t>Профильный лист оцинкованный Н-44- 75 (толщиной 0,75 мм)</t>
  </si>
  <si>
    <t>Клей для керамической плитки для внутренних и наружных работ СМ 11 Ceresit 5кг.</t>
  </si>
  <si>
    <t xml:space="preserve">Брусок деревянный 50х50 </t>
  </si>
  <si>
    <t>Подготовка плана работы и схемы монтажа; Подготовка основания к монтажу (штробление, расчистка, грунтование клеем); Крепление установочных коробок и трубки для датчика температуры в соответствиии со схемой; Проверка электросопротивления матов; Раскройка, укладка и фиксация матов; Монтаж термодатчика и регулятора температуры, проверка сопротивления; Пусконаладочные работы. В том числе  материалы. Аналог согласовывается с заказчиком</t>
  </si>
  <si>
    <t xml:space="preserve"> Аналог согласовывается с заказчиком</t>
  </si>
  <si>
    <t>Допускается аналог по согласованию с заказчиком</t>
  </si>
  <si>
    <t>Кабель силовой ВВГнг 5*4</t>
  </si>
  <si>
    <t xml:space="preserve">Держатель гофротрубы </t>
  </si>
  <si>
    <t>Розетка Легранд 2 местная с заземлением типа Valena со шторками и рамкой встраиваемая/накладная</t>
  </si>
  <si>
    <t>Розетка Легранд 1 местная с заземлением типа Valena со шторками и рамкой встраиваемая/накладная</t>
  </si>
  <si>
    <t>Выключатель   2 кл. серия "Этюд" встр/накл</t>
  </si>
  <si>
    <t>Выключатель   1 кл. серия "Этюд" встр/накл</t>
  </si>
  <si>
    <t>Противоскользящее покрытие(напыление)  «Мастерфайбр» ширина 30 мм</t>
  </si>
  <si>
    <t>Основание для стяжек под винт 15*10*7мм (упаковка 100шт)</t>
  </si>
  <si>
    <t>Клеммник 12х 2,5-16 ЗВИ-3 (IEK)</t>
  </si>
  <si>
    <t>Светильник светодиодный СлимЛайт 32-40 Вт; 4000-5200 Lm; цвет корпуса черный модель INI Led 60LN</t>
  </si>
  <si>
    <t>Светильник подвесной c абажуром цилиндрическим pantone 361c материал ткань текстура льна d 350 мм</t>
  </si>
  <si>
    <t>Трековый светодиодный светильник МДМ-Лайт NABU spot 5-50 ВТ  черный/белый или аналог</t>
  </si>
  <si>
    <t>Аналог согласовывается с заказчиком</t>
  </si>
  <si>
    <t xml:space="preserve">Шпатлевка Sheetrock VLS (готовая) </t>
  </si>
  <si>
    <t>Грунтовка универсальная , 5 л (Knauf Тифенгрунд, Unis, Ceresit CT 17)</t>
  </si>
  <si>
    <t xml:space="preserve">Плита базальтовая 330*30*L (материал для облицовки крыльца) </t>
  </si>
  <si>
    <t xml:space="preserve">Гипсостружечная плита (ГСП) t=12 мм </t>
  </si>
  <si>
    <t xml:space="preserve">Фурнитура для Плинтуса ПВХ </t>
  </si>
  <si>
    <t xml:space="preserve">Керамогранит (600х600 400х400) Kerama Marazzi Бромли темный серый </t>
  </si>
  <si>
    <t>RAL по выбору заказчика</t>
  </si>
  <si>
    <t>Хомут 360х4.8мм прозр (100шт)</t>
  </si>
  <si>
    <t>Установка группы безопасности расширительного бака ( до 100 кВт), подключ.</t>
  </si>
  <si>
    <t>комплект</t>
  </si>
  <si>
    <t>Группа безопасности расширительного бака, до 44 кВт, до 120 С , 3 бар Valtec (аналог)</t>
  </si>
  <si>
    <t>Короб картонный 590х380х330 арт 571495 10шт уп.</t>
  </si>
  <si>
    <t xml:space="preserve">Гобо проектор GoBo Shine ZX-SL 50 </t>
  </si>
  <si>
    <t>Расширительный бак 8- 12 л</t>
  </si>
  <si>
    <t>Проведение электроиспытаний с ревизией системы электроснабжения, замеры сопротивления с составлением отчета для  ОПиО формата Остров</t>
  </si>
  <si>
    <t>Установка напольных коробок/розеток/лючков скрытого монтажа</t>
  </si>
  <si>
    <t>Замена центрального замка, 666/S 600 CR</t>
  </si>
  <si>
    <t>Коннектор для светодиодной ленты FERON, (артикул 23065)</t>
  </si>
  <si>
    <t>Кабель ППГ нг(А)-HF 3х2,5 ок-1, ГОСТ 31996, м</t>
  </si>
  <si>
    <t>Кабель ПВС нг(А)-LS 2х1,5, ГОСТ 7399, м</t>
  </si>
  <si>
    <t>Кабель ПВ-3 (ПуГВ) 4,0, синий, ГОСТ 31947 (ПВЗ)</t>
  </si>
  <si>
    <t>Кабель ПВ-3 (ПуГВ) 4,0, белый, ГОСТ 31947 (ПВЗ)</t>
  </si>
  <si>
    <t>089644 напольная коробка на 3 модуля скрытого монтажа, Legrand, (код производителя 089644), шт</t>
  </si>
  <si>
    <t>089649 монтажная коробка для 089644, Legrand, (код производителя 089649), шт</t>
  </si>
  <si>
    <t>Электросчетчик многотарифный Меркурий 206 RN</t>
  </si>
  <si>
    <t>Демонтаж экрана профиля светодиодной ленты</t>
  </si>
  <si>
    <t>3. Стены</t>
  </si>
  <si>
    <t>4. Потолок</t>
  </si>
  <si>
    <t>м.пог. Элемента</t>
  </si>
  <si>
    <t>Установка и крепление сейфа, ШАМА</t>
  </si>
  <si>
    <t>сутки</t>
  </si>
  <si>
    <t xml:space="preserve">Аренда вышки-туры </t>
  </si>
  <si>
    <t xml:space="preserve">DLP Кабель-канал напольный серый 92х20 (2м) (артикул 32800), </t>
  </si>
  <si>
    <t>Кабель-канал напольный Legrand 75х18</t>
  </si>
  <si>
    <t xml:space="preserve">Керамогранит ATLAS CONCORDE RUSSIA Heat Steel Ret, 600х600 </t>
  </si>
  <si>
    <t>Керамогранит Италон Миллениум Блэк черный 600х600 Артикул 610010001455</t>
  </si>
  <si>
    <t>Плинтус Italon Millennium Блэк 72x600 мм Натуральный и Реттифицированный, шт.</t>
  </si>
  <si>
    <t xml:space="preserve">Счетчик электроэнергии трехфазный микропроцессорный многофункциональный Энергомера CE301-R33 </t>
  </si>
  <si>
    <t>Счетчик электроэнергии однофазный многотарифный Энергомера CE102-S6</t>
  </si>
  <si>
    <t>Раздел</t>
  </si>
  <si>
    <t>Вид работ</t>
  </si>
  <si>
    <t>Электроснабжение/освещение</t>
  </si>
  <si>
    <t>Двери и окна</t>
  </si>
  <si>
    <t>Окна</t>
  </si>
  <si>
    <t>Рольставни</t>
  </si>
  <si>
    <t>Рольставни/двери</t>
  </si>
  <si>
    <t>Потолок</t>
  </si>
  <si>
    <t>Полы</t>
  </si>
  <si>
    <t>Стены</t>
  </si>
  <si>
    <t>Стены/окна/двери</t>
  </si>
  <si>
    <t>Сантехника/отопление</t>
  </si>
  <si>
    <t>Фасад</t>
  </si>
  <si>
    <t>Крыльцо, входная группа</t>
  </si>
  <si>
    <t>Крыша</t>
  </si>
  <si>
    <t>Кондиционер</t>
  </si>
  <si>
    <t>Мебель, торговое оборудование.</t>
  </si>
  <si>
    <t>Мебель, торговое оборудование</t>
  </si>
  <si>
    <t>Прочее</t>
  </si>
  <si>
    <t>Срок выполнения/ часов с момента поступления заявки от Заказчика (в раб/часах. 9 часовой раб/день)</t>
  </si>
  <si>
    <t>Профилактические работы, планово-предупредительные мероприятия</t>
  </si>
  <si>
    <t xml:space="preserve">Мебель, торговое оборудование </t>
  </si>
  <si>
    <t xml:space="preserve">  </t>
  </si>
  <si>
    <t>Двери межкомнатные/наружные</t>
  </si>
  <si>
    <t>Двери межкомнатные/наружные и окна</t>
  </si>
  <si>
    <t>Двери межкомнатные</t>
  </si>
  <si>
    <t>Баннер</t>
  </si>
  <si>
    <t>тип slide-on; артикул 51MS1505 15</t>
  </si>
  <si>
    <t>Чистка внутреннего блока с полной разборкой</t>
  </si>
  <si>
    <t xml:space="preserve"> (чистка фильтра, чистка испарителя внутреннего блока парогенератором с дезенфицирующим средством, чистка капиллярной трубки, продувка, промывка дренажной системы)</t>
  </si>
  <si>
    <t>Монтаж/Демонтаж/Ремонт выключателя рольставни.</t>
  </si>
  <si>
    <t>Осмотр сети электроснабжения ОПиО. Протяжка и зачистка контактных соединений, проверка отключающего оборудования, удаление пыли в электрощите, обновление подписей автоматов (если стерлись или отсутствуют).</t>
  </si>
  <si>
    <t xml:space="preserve">Проверка электророзеток, электровилок, удлинителей, кабелей, проводов, расположенных в открытом доступе, на отсутствие механических повреждений, разрывов, нарушении изоляции и пр. в соответствии с перечнем работ, приведенным в том числе, в Технологической карте (Приложение №13 Договора). 
Проверка соответствия принципиальной электрической схемы.
</t>
  </si>
  <si>
    <t>Замена цилиндра замка, личинки, замена замка (всех видов с предоставлением полного комплекта ключей по акту приёма-передачи), замена/ремонт кодового замка, замена щеколды, кроме СКУД - 1 замок на 1 ОПиО (2 ед. из числа цилиндр, личинка, щеколда).</t>
  </si>
  <si>
    <t>Ремонт/Смазка/Регулировка петель, замков - до 2 дверей на 1 ОПиО.</t>
  </si>
  <si>
    <t>Демонтаж/Монтаж/Ремонт/Замена доводчика - 1 шт. на 1 ОПиО.</t>
  </si>
  <si>
    <t>Покраска двери двух сторон - 1 шт. на 1 ОПиО.</t>
  </si>
  <si>
    <t xml:space="preserve">Замена:
- дверного полотна - 1 шт. на 1 ОПиО;
- наличников - 1 полный комплект на одну дверь на 1 ОПиО.
</t>
  </si>
  <si>
    <t xml:space="preserve">Ремонт/Замена/Установка дверной фурнитуры: 
- ручки - 1 комплект;
- заглушки - неограниченное количество;
- уплотнители - 1 комплект.
</t>
  </si>
  <si>
    <t>Вскрытие двери без повреждений, включая кодовые и магнитные замки.</t>
  </si>
  <si>
    <t>Замена стекла, стеклопакета, сэндвича в оконном/дверном блоке (включая экстренные выезды) - 1 шт. на 1 ОПиО.</t>
  </si>
  <si>
    <t>Ремонт/Замена/Смазка петель - до 2 окон на 1 ОПиО.</t>
  </si>
  <si>
    <t>Регулировка - 1 шт. на 1 ОПиО.</t>
  </si>
  <si>
    <t xml:space="preserve">Ремонт/Замена/Установка фурнитуры:
- ручки -1 комплект;
- заглушки - неограниченное количество;
- уплотнители - 1 комплект;
- нащельники - 1 комплект.
</t>
  </si>
  <si>
    <t>Установка/Замена москитной сетки - 3 шт. на 1 ОПиО.</t>
  </si>
  <si>
    <t>Ремонт жалюзи - 3 шт. на 1 ОПиО.</t>
  </si>
  <si>
    <t>Монтаж/Демонтаж/Замена жалюзи - 1 шт. на 1 ОПиО.</t>
  </si>
  <si>
    <t>Устранение протечки (локальное устранение) - 1 окно на ОПиО.</t>
  </si>
  <si>
    <t>Ремонт/Замена электропривода (включая все сопутствующие работы по разбору/сбору составляющих частей рольставни) - 1 шт. на 1 ОПиО.</t>
  </si>
  <si>
    <t>Ремонт/Замена/Смазка/Размораживание замка рольставней (включая все сопутствующие работы по разбору/сбору составляющих частей рольставни) - 1 шт. на 1 ОПиО.</t>
  </si>
  <si>
    <t>Устранение неполадок, связанных с доступом в салон (рольставни, входные двери, окна, решетки), включая все сопутствующие работы по разбору/сбору составляющих частей рольставней/дверей/окон/решеток.</t>
  </si>
  <si>
    <t>Демонтаж/Монтаж/Частичная замена потолочной плитки - 10 плиток ежемесячно для 1 ОПиО.</t>
  </si>
  <si>
    <t>Демонтаж/Монтаж/Регулировка подвесного потолка всех типов (укрепление, замена подвесов, замена направляющих) – 6 м2 на 1 ОПиО.</t>
  </si>
  <si>
    <t>Устранение угрозы обрушения потолка.</t>
  </si>
  <si>
    <t>Покраска - 5 м2 на 1 ОПиО.</t>
  </si>
  <si>
    <t xml:space="preserve">Укрепление отклеившей(его)ся:
- напольной плитки - 5 шт. (независимо от размера);
- плинтуса из керамогранита - 3 м.п;
Включая затирку швов, подклейку/замену/монтаж линолеума - до 6 м2.
</t>
  </si>
  <si>
    <t xml:space="preserve">Замена (включая затирку швов):
- напольной плитки - до 1,5 м2 плитки;
- плинтуса из керамогранита - 3 м.п. 
</t>
  </si>
  <si>
    <t>Установка заплат на покрытие из линолеума (в местах, не попадающих в поле зрения клиентов салона) - 1,5 м2 на 1 ОПиО.</t>
  </si>
  <si>
    <t>Подклейка разошедшихся швов линолеума - 1,5 м.п. на 1 ОПиО.</t>
  </si>
  <si>
    <t>Установка дополнительных порожков - не более 1 шт. в месяц для 1 ОПиО.</t>
  </si>
  <si>
    <t>Замена/Монтаж/Демонтаж плинтуса (ПВХ, дерево) - 3,0 м.п. на 1 ОПиО.</t>
  </si>
  <si>
    <t>Установка/Замена внутренних/внешних уголков на напольных плинтусах - до 6 шт. на 1 ОПиО.</t>
  </si>
  <si>
    <t>Покраска (включая работы по грунтовке, подготовительные работы по укрыванию ТМЦ) - до 10 м2 на 1 ОПиО.</t>
  </si>
  <si>
    <t>Подклейка обоев - 5 м2 на 1 ОПиО.</t>
  </si>
  <si>
    <t>Монтаж/Демонтаж/Замена различных предметов на стены/окна/двери (вешалки, рамки, рекламные материалы, акционный уголок, уголок потребителя, эконом-панель, зеркало и пр.) - 5 шт. на 1 ОПиО.</t>
  </si>
  <si>
    <t>Замена ПВХ панелей – 2 м2.</t>
  </si>
  <si>
    <t>Демонтаж/Монтаж баннера - до 4 действий на 1 ОПиО.</t>
  </si>
  <si>
    <t>Ликвидация прорыва системы водо/теплоснабжения/канализации - 1 услуга на 1 ОПиО.</t>
  </si>
  <si>
    <t>Ремонт/Замена запорной арматуры, арматуры бачка, кранов, сифонов, шлангов, гофр, гибкой подводки - до 2 единиц на 1 ОПиО.</t>
  </si>
  <si>
    <t xml:space="preserve">Прочистка засора до 5м 
</t>
  </si>
  <si>
    <t>Регулировка стеклянных полок витрин в горизонтальной плоскости - все полки в ОПиО</t>
  </si>
  <si>
    <t xml:space="preserve">Монтаж:
- вешалок - 1 шт. на 1 ОПиО;
- крючков - 7 шт. на 1 ОПиО
</t>
  </si>
  <si>
    <t>Установка крепежа для опломбирования, петли для доп. замков, замена замков, петель - 3 пары проушин на 1 ОПиО.</t>
  </si>
  <si>
    <t>Покупка, установка термометра, включая материалы - 2 шт. на 1 ОПиО.</t>
  </si>
  <si>
    <t xml:space="preserve">Монтаж/Демонтаж ограждающего временного баннера (завесы) на ОПиО- 2 раза. </t>
  </si>
  <si>
    <t>Проверка, протяжка и регулировка мебельной фурнитуры (замков, ручек, петель всех стеклянных распашных дверок витрин, дверок накопителей, тумб, столов, шкафов) - неограниченное количество.</t>
  </si>
  <si>
    <t>Проверка надежности крепления стеклянных полок к полкодержателю - все полки в ОПиО.</t>
  </si>
  <si>
    <t>Установка/замена розеток в витринах - 3 шт. на 1 ОПиО.</t>
  </si>
  <si>
    <t>Ремонт каркаса тумбочки с ящиками - 1 шт. на 1 ОПиО.</t>
  </si>
  <si>
    <t>Монтаж/Демонтаж/Крепление к полу/стенам сейфа, ШАМа, металлической мебели - 3 единиц на 1 ОПиО.</t>
  </si>
  <si>
    <t>Монтаж/Демонтаж/Замена/Подрезка фризов - 10 витрин на 1 ОПиО.</t>
  </si>
  <si>
    <t>Замена замков в ШАМах – 1 шт. на 1 ОПиО.</t>
  </si>
  <si>
    <t xml:space="preserve">Укрепление/Регулировка составляющих частей мебели, торгового оборудования (полки, дверцы, стенки и др., кроме столешниц) - 3 шт. на 1 ОПиО; 
- столешница - 1 шт. на 1 ОПиО
</t>
  </si>
  <si>
    <t>Установка/Замена составляющих частей мебели, торгового оборудование (полки, дверцы и др.) - 3 шт. на 1 ОПиО</t>
  </si>
  <si>
    <t xml:space="preserve">Замена/Ремонт фурнитуры:
- мебельные замки - 10 шт. на 1 ОПиО;
- ручки, крючки, уплотнители, заглушки, петли, ножки, ножки-колёсики, полкодержатели, откатные механизмы дверок шкафов-купе и др. - 5 шт. на 1 ОПиО.
</t>
  </si>
  <si>
    <t>Установка/Демонтаж/Замена/Покраска урн и контейнеров - 1 единица на 1 ОПиО.</t>
  </si>
  <si>
    <t>Устранение протечки (локальное устранение, без разбора крыши, кровли) - 1 единица на 1 ОПиО.</t>
  </si>
  <si>
    <t>Чистка сливов - 1 засор на 1 ОПиО.</t>
  </si>
  <si>
    <t>Ремонт сливов - 5 м.п. на 1 ОПиО.</t>
  </si>
  <si>
    <t>Удаление сосулек с крыши (без учёта спецтехники) - 1 раз на 1 ОПиО.</t>
  </si>
  <si>
    <t>Подключение/отключение в эл. щите с установкой адресной бирки.</t>
  </si>
  <si>
    <t>Покраска - до 6 м2.</t>
  </si>
  <si>
    <t>Установка уголков, нащельников - 5 м.п. на 1 ОПиО.</t>
  </si>
  <si>
    <t>Замена ПВХ панелей, сайдинга - до 1,5 м2.</t>
  </si>
  <si>
    <t>Укрепление отклеившейся облицовочной плитки - 6 м2 на 1 ОПиО.</t>
  </si>
  <si>
    <t>Замена облицовочной плитки (включая затирку швов) - до 1,5 м2 на 1 ОПиО.</t>
  </si>
  <si>
    <t>Ремонт навесов, козырьков (включая замену/ремонт покрытия) - 1 навес/козырек на 1 ОПиО.</t>
  </si>
  <si>
    <t>Ремонт/Замена/Монтаж/Демонтаж водосточной трубы - до 5 п.м. вынести в отдельную строчку.</t>
  </si>
  <si>
    <t>Покраска перил, несущих элементов навесов - 6 м.п. конструкции на 1 ОПиО.</t>
  </si>
  <si>
    <t>Монтаж противоскользящей ленты - до 10 м.п.</t>
  </si>
  <si>
    <t xml:space="preserve">Укрепление отклеившей(его)ся (включая затирку швов):
- плитки (включая тротуарную) - 1 м2;
- плинтуса из керамогранита - 3 м.п.
</t>
  </si>
  <si>
    <t>Замена плитки/плинтуса из керамогранита, тротуарной плитки (включая затирку швов) - 1,5м2 на 1 ОПиО</t>
  </si>
  <si>
    <t xml:space="preserve">Осмотр сети электроснабжения торговой точки. 
Протяжка и зачистка контактных соединений, проверка отключающего оборудования, удаление пыли в электрощите, обновление подписей автоматов (если плохо видны или отсутствуют).
</t>
  </si>
  <si>
    <t>Проверка электророзеток, штепселей, удлинителей, кабелей, проводов, расположенных в открытом доступе на отсутствие механических повреждений, разрывов, нарушении изоляции и пр. Проверка наличия заземления, проверка оборудования системы подсветки и освещения ОПиО и пр., в соответствии с перечнем работ, приведенным, в том числе, в Технологической карте (Приложение №14 Договора).</t>
  </si>
  <si>
    <t>Проверка соответствия принципиальной электрической схемы.</t>
  </si>
  <si>
    <t xml:space="preserve">Укрепление отклеившей(его)ся (включая затирку швов, подклейку/замену/монтаж ленолиума - до 3 м2):
- напольной плитки - 3 шт. (независимо от размера);
- плинтуса из керамогранита - 1 м.п. 
</t>
  </si>
  <si>
    <t xml:space="preserve">Замена (включая затирку швов):
- напольной плитки - до 0,5 м2;
- плинтуса из керамогранита - 1 м.п.
</t>
  </si>
  <si>
    <t>Вскрытие мебельного замка-3 шт на 1 ОПиО</t>
  </si>
  <si>
    <t xml:space="preserve">Укрепление/Регулировка составляющих частей мебели, торгового оборудование (полки, дверцы, стенки, столешницы, рольставней рабочих мест и пр., кроме столешниц) - 1 шт. на 1 ОПиО;
- столешница – 1 шт. на 1 ОПиО.; -механизмов выдвижных ящиков и полок-2 шт на 1 ОПиО.
</t>
  </si>
  <si>
    <t>Установка/Замена составляющих частей мебели, торгового оборудование (полки, дверцы, рольставни рабочего места и др.) - 1 шт. на 1 ОПиО.</t>
  </si>
  <si>
    <t>Сборка-разборка элементов острова (витрина, модуль и т.п.) до 2 ед. на 1 ОПиО</t>
  </si>
  <si>
    <t>Замена / Ремонт / фурнитуры (замки мебельные (3 шт. на 1 ОпиО ), ручки, крючки, уплотнители, заглушки, петли, ножки, ножки -  колёсики (до 4 шт. на 1 ОпиО), полкодержатели и другая фурнитура)</t>
  </si>
  <si>
    <t>Установка/Замена розеток в витринах/модулях - 2 шт. на 1 ОПиО.</t>
  </si>
  <si>
    <t>Снятие/установка доски потребителя/информации - 1 ед. на 1 ОПиО.</t>
  </si>
  <si>
    <t>Монтаж/демонтаж/Крепление к полу/стенам сейфа, ШАМа, металлической мебели - до 1 ед. на 1 ОПиО.</t>
  </si>
  <si>
    <t>Разбиты стеклянные витрины, модуля (установка/замена элемента, включаю замену уголка под светодиодную ленту и УФ склейку) (2 единицы на 1 ОпИО)</t>
  </si>
  <si>
    <t>Проверка, протяжка и регулировка мебельной фурнитуры (замков, ручек, петель всех стеклянных, деревянных распашных дверок витрин/модулей, дверок накопителей, тумб, столов, шкафов); колес на выдвижных модулях (при наличии), механизмов выдвижных ящиков и полок.</t>
  </si>
  <si>
    <t>Проверка надежности крепления стеклянных полок к полкодержателю, полок внутри модулей - все полки в ОПиО.</t>
  </si>
  <si>
    <t>Регулировка стеклянных полок витрин/модулей в горизонтальной плоскости - все полки в ОПиО.</t>
  </si>
  <si>
    <t>Устранение сколов, царапин, реставрация трещин, поклейка кромки, шпона (включая материалы), по мере необходимости замена конструктивных элементов ТО.</t>
  </si>
  <si>
    <t>Установка крепежа для опломбирования, петли для доп. замков, замена замков, петель - 1 пара проушин на 1 ОПиО.</t>
  </si>
  <si>
    <t>Покупка, установка термометра (включая материалы) - 1 шт. на 1 ОПиО.</t>
  </si>
  <si>
    <t>Установка/Замена  разбитых элементов:  стеклянной полки, дверки витрины - 4 единицы на 1 ОПиО.</t>
  </si>
  <si>
    <t>Плинтус Heat Steel Battiscopa / Хит Стил 7,2x60</t>
  </si>
  <si>
    <t xml:space="preserve">Угловой профиль 16х16 мм, для лент шириной до 10 мм, анодированный алюминий, (Arlight 016178), </t>
  </si>
  <si>
    <t>Сборка-разборка элементов мебели (стеллаж, стол, тумба, навесные шкафы и пр), кроме витрин, ресепшн, бренд стены - 5 ед. на 1 ОПиО.</t>
  </si>
  <si>
    <t>Регион</t>
  </si>
  <si>
    <t>Колличество кондиционеров</t>
  </si>
  <si>
    <t>наименование кондиционера</t>
  </si>
  <si>
    <t>сплит-система</t>
  </si>
  <si>
    <t>фанкойл</t>
  </si>
  <si>
    <t>Демонтаж  сетки рабицы</t>
  </si>
  <si>
    <t>Демонтаж стяжки полов</t>
  </si>
  <si>
    <t>Демонтаж антивандальной решетки наружнего блока кондиционера</t>
  </si>
  <si>
    <t>Демонтаж защитного козырька наружнего блока кондиционера</t>
  </si>
  <si>
    <t>Демонтаж терморегуляторов теплых полов/тепловой завесы/СКК</t>
  </si>
  <si>
    <t>Демонтаж  воздуховода с комплектом подвесов (металл, ПВХ)</t>
  </si>
  <si>
    <t>Демонтаж глухой металлической решетки</t>
  </si>
  <si>
    <t>Демонтаж старого уплотнителя, покгрузка в мусорный контейнер (мешки). Подготовка основания. Монтаж нового уплотнителя. Расчет ведется в штуках, т.е. 1 окно/дверь = 1 уплотнитель. С учетом материалов (уплотнитель, клей, обезжиривающий состав)</t>
  </si>
  <si>
    <t>Применяется только при замене самого экрана</t>
  </si>
  <si>
    <t>Разметка потолка, крепление подвесок к несущему элементу, установка деталей крепления, выверка установленного каркаса</t>
  </si>
  <si>
    <t>Раскрой панелей, разметка и нарезка, установка панелей с креплением шурупами (саморезами).</t>
  </si>
  <si>
    <t>Монтаж личинки замка двери ПВХ/Алюминий/Металл/Дерево/Стекло на установленном  замке</t>
  </si>
  <si>
    <t>Установка новой петли, регулировка. Позиция не применима при монтаже новой двери</t>
  </si>
  <si>
    <t>Монтаж новой ручки на старую дверь с двух сторон (комплект). Позиция не применима при монтаже новой двери.</t>
  </si>
  <si>
    <t>Установка электромагнитного замка ( под ключ) без учета комплекта замка</t>
  </si>
  <si>
    <t>Установка новой личинки, смазка механизма, проверка работы. Применяется на установленных ранее замках. Позиция не применима к монтажу новых замков.</t>
  </si>
  <si>
    <t>Монтаж, регулировка, проверка работоспособности, применяется при ремонте</t>
  </si>
  <si>
    <t>Аренда бензинового генератора, электростанции  до 6 кВт с учетом доставки, погрузки/выгрузки, ГСМ. Стоимость за 1 сутки, минимальный срок аренды 1 сутки.</t>
  </si>
  <si>
    <t xml:space="preserve">Система навески с направляющими из оцинкованной стали, крепежные элементы. Кассеты, наружные примыкания и откосы из алюминиевой композитной панели 3-4 mm. Прикрывной профиль, на откосы вентилируемого фасада, из оцинковки с порошковой покраской по RAL. + Кассеты, наружные примыкания и откосы из алюминиевой композитной панели 3-4 mm. Прикрывной профиль, на откосы вентилируемого фасада, из оцинковки с порошковой покраской по RAL. </t>
  </si>
  <si>
    <t xml:space="preserve">Разметка, разбивка площадки. Выемка грунта, уплотнение. Расстилание геотекстиля. Укладка песчаного слоя, разравнивание, трамбование. Укладка щебеночного слоя, разравнивание с трамбованием. Укладка песчанного слоя с разравниванием и трамбованием. </t>
  </si>
  <si>
    <t xml:space="preserve">Разметка, разбивка площадки. Выемка грунта, уплотнение. Расстилание геотекстиля. Укладка песчаного слоя, разравнивание, трамбование. Укладка  слоя керамзита с разравниванием и трамбованием. </t>
  </si>
  <si>
    <t>Только монтаж: инф. досока, рекламный носитель не световой, уголок потребителя,  стенд маркома, акц. уголок, рамки и пр. , включая крепеж, без учета стоимости предметов</t>
  </si>
  <si>
    <t>Только работы</t>
  </si>
  <si>
    <t>Замер, подгонка, подрезка, подготовка основания, монтаж, установка заглушек</t>
  </si>
  <si>
    <t>Замена мебельных колес (демонтаж/монтаж)</t>
  </si>
  <si>
    <t>Замена ламинации  лицевой части торгового оборудования/мебели</t>
  </si>
  <si>
    <t>Демонтаж/монтаж ламинации торгового оборудования (витрины, ресепшн, бренд стены и пр) с использованием строительного фена (без учета самой ламинации)</t>
  </si>
  <si>
    <t>Регулировка мебельных дверей</t>
  </si>
  <si>
    <t>Замена замка  блокирующего несколько ящиков</t>
  </si>
  <si>
    <t>Зачистка, подготовка поверхности под окраску, укрытие других поверхностей от окрашивания, защита примыканий малярным скотчем, окраска в два слоя. Площадь окрашиваемой поверхности  0,15 м кв.</t>
  </si>
  <si>
    <t>Лампа светодиодная Gauss Е27 15W</t>
  </si>
  <si>
    <t>Прожектор Lem 02.22 с выносной штангой</t>
  </si>
  <si>
    <t>Тип ламп: линейная галогенная. Количество и мощность ламп: 1х300 Вт. Длина лампы: 118 мм. Патрон: R7s. Материал корпуса: алюминиевый сплав, с защитным закалённым стеклом. Материал отражателя: ассиметричный, из оксидированного алюминия. Аналог согласовывается с заказчиком</t>
  </si>
  <si>
    <t>Таймер ТЭМ 181, аналоговый, 16А, на DIN рейку (ИЭК МТА20-16)</t>
  </si>
  <si>
    <t>Реле напряжения УЗМ-51-М, (Меандр, артикул 4640016931958)</t>
  </si>
  <si>
    <t>Штукатурка гипсовая 30 кг.</t>
  </si>
  <si>
    <t>Штукатурка цементная 30 кг.</t>
  </si>
  <si>
    <t>Профиль начальный (3000 мм), Н профиль (3000 мм), J профиль (3000 мм), финишный профиль (3000 мм) ветровая планка, сливная планка, (3800 мм), угол наружный/внутренний</t>
  </si>
  <si>
    <t>Смазка универсальная WD-40 100мл</t>
  </si>
  <si>
    <t>Шпатлевка гипсовая 20 кг.</t>
  </si>
  <si>
    <t>Шпатлевка цементная 20 кг.</t>
  </si>
  <si>
    <t>Мешок для мусора 120л (черные полиэтиленовые)</t>
  </si>
  <si>
    <t>Блок (пеногазосиликат) (600х200х300)</t>
  </si>
  <si>
    <t>Потолочная плита  600х1200  Armstrong Retail Board</t>
  </si>
  <si>
    <t>Подвесной потолок Armstrong Retail Board 1200*600*12мм, на подсистеме Албес ЕВРО под ключ (с учетом дополнительной пермычки для разделения на сеции 1200*300) (включая подвесную систему, пристенный молдинг, подвесы и элементы крепления)</t>
  </si>
  <si>
    <t>Кронштейн трубы ливневой/желоба</t>
  </si>
  <si>
    <t>Крышка боковая SF45/205u-B Alutech</t>
  </si>
  <si>
    <t>Допускается применение аналога по при обязательном согласовании заказчика</t>
  </si>
  <si>
    <t>Подшипник BB12x28 Alutech</t>
  </si>
  <si>
    <t>Капсула универсальная KU60 Alutech</t>
  </si>
  <si>
    <t>Вал октагональный RT60x0,8 Alutech</t>
  </si>
  <si>
    <t>Короб защитный SB45/205 Alutech</t>
  </si>
  <si>
    <t>Устройство направляющее GD9/U / GD14/U Alutech</t>
  </si>
  <si>
    <t>Заглушка PP12 Alutech</t>
  </si>
  <si>
    <t>Полоса запорная PT44 Alutech</t>
  </si>
  <si>
    <t>Профиль концевой ES9x45RI/eco /  ES14x51RI  /  ESU13x52I Alutech</t>
  </si>
  <si>
    <t>Стопор ST40  Alutech</t>
  </si>
  <si>
    <t>Замок боковой SP44/S / SP55m/S / SP65 /SP75 / SP105 Alutech</t>
  </si>
  <si>
    <t>Укладчик универсальный инерционный UC - 1090111 Alutech</t>
  </si>
  <si>
    <t>Редуктор W35M - 1100232 Alutech</t>
  </si>
  <si>
    <t>Кардан CJ7/P Alutech</t>
  </si>
  <si>
    <t>Втулка приводная PV - 1100600 Alutech</t>
  </si>
  <si>
    <t>Штифт приводной BC - 1100500 Alutech</t>
  </si>
  <si>
    <t>Клипса пружинная CL - 1100701 Alutech</t>
  </si>
  <si>
    <t>Шкив  TP140 - 1090400 Alutech</t>
  </si>
  <si>
    <t>Кольцо ригельное R60 - 1113102 / R40 - 1113101 Alutech</t>
  </si>
  <si>
    <t>Пластина крепление KMU - 1140901 Alutech</t>
  </si>
  <si>
    <t>Рукоятка телескопическая  HD - 1120600 Alutech</t>
  </si>
  <si>
    <t>Укладчик для шнура (в сборе) SBG - 1090701 Alutech</t>
  </si>
  <si>
    <t xml:space="preserve">Стул складной Omega </t>
  </si>
  <si>
    <t>габариты сидения 44х38 см Аналог согласовывается с заказчиком</t>
  </si>
  <si>
    <t>Табурет пластиковый "Трикап"</t>
  </si>
  <si>
    <t>Сварка холодная 55г</t>
  </si>
  <si>
    <t>495х1260 мм</t>
  </si>
  <si>
    <t>Видеопроектор мультимедийный Acer P1150</t>
  </si>
  <si>
    <t>Технология DLP, проекция 16:9 и 4:3, разрешение 1920x1200 Пикс, аналог по согласованию с заказчиком</t>
  </si>
  <si>
    <t>Линза GoBo Shine</t>
  </si>
  <si>
    <t>Трехцветная</t>
  </si>
  <si>
    <t>Терморегулятор BALLU BMT-2</t>
  </si>
  <si>
    <t>Радиатор Konner 500 (6-8 секционный)</t>
  </si>
  <si>
    <t xml:space="preserve">Межосевое расстояние, мм  500   
Высота, мм  600   
Ширина, мм  60   
Глубина, мм  96   
Рабочее давление, МПа  1,2   
Испытательное давление, МПа  1,8   
Теплоотдача, Вт  130   
Вес секции, кг  4,14 (без ниппеля)   
Описание товара  Диаметр входного отверстия - 1¼(32мм), аналог согласовывается с заказчиком   </t>
  </si>
  <si>
    <r>
      <t xml:space="preserve">Цена за Единицу, </t>
    </r>
    <r>
      <rPr>
        <b/>
        <sz val="12"/>
        <color indexed="10"/>
        <rFont val="Arial Narrow"/>
        <family val="2"/>
        <charset val="204"/>
      </rPr>
      <t>в руб. без НДС</t>
    </r>
    <r>
      <rPr>
        <b/>
        <sz val="12"/>
        <rFont val="Arial Narrow"/>
        <family val="2"/>
        <charset val="204"/>
      </rPr>
      <t xml:space="preserve"> </t>
    </r>
  </si>
  <si>
    <t>Демонаж гирлянды, удаление элементов крепления, очистка поверхностей фриза/витража/окон от скотча, клея и пр.</t>
  </si>
  <si>
    <t xml:space="preserve">Демонтаж гирлянды </t>
  </si>
  <si>
    <t>Демонтаж профлиста, металочерепицы, шифера с кровли</t>
  </si>
  <si>
    <t>Демонтаж металического, деревянного каркаса</t>
  </si>
  <si>
    <t>Устройство отверстий в бетонной/кирпичной стене, полу, потолке диаметром от 40 до 300 мм</t>
  </si>
  <si>
    <t>Снятие обоев со стен</t>
  </si>
  <si>
    <t>Демонтаж прибора, установленного на кронштейны настенные/потолочные</t>
  </si>
  <si>
    <t>Когда требуется только замена прибора</t>
  </si>
  <si>
    <t>Демонтаж унитаза с бачком и гофрой</t>
  </si>
  <si>
    <t>Демонтаж раковины  с сифоном, гофрой и гибкой подводкой</t>
  </si>
  <si>
    <t>Демонтаж автоматических выключателей, вводных автоматов, УЗО, диффавтоматов, расцепителей</t>
  </si>
  <si>
    <t>Демонтаж фреономагистрали (включая короба, эл. кабель, дренажную гофру)</t>
  </si>
  <si>
    <t>Демонтаж  мет.порожков, мет. уголков</t>
  </si>
  <si>
    <t>Демонтаж профиля или уголка светодиодной ленты с удалением клеящей основы</t>
  </si>
  <si>
    <t>Демонтаж, погрузка в мусорные мешки (контейнер), утилизация. Очистка основания от клеющей основы с учетом чистящих средств.</t>
  </si>
  <si>
    <t>Демонтаж светодиодной ленты, погрузка в мусорные мешки (контейнер), утилизация. Очистка основания от клеющей основы с учетом чистящих средств.</t>
  </si>
  <si>
    <t>Демонтаж наружных: светового короба / рекламной вывески с разборкой</t>
  </si>
  <si>
    <t>Демонтаж фурнитуры мебели и ТО включая механические замки</t>
  </si>
  <si>
    <t>Очистка напольной плитки килотными жидкостями(краска, раствор, въевшаяся грязь и пр.) с учетом материала</t>
  </si>
  <si>
    <t>Демонтаж насоса канализационного/рециркуляционного</t>
  </si>
  <si>
    <t xml:space="preserve">Демонтаж противоскользящей ленты (20-70 мм), с учетом чистящего средства </t>
  </si>
  <si>
    <t>С удалением следов скотча с удалением клеевой основы</t>
  </si>
  <si>
    <t>С удалением старой клеевой основы. Допускается спользование аналогов при согласовании заказчика с сокращением цены на услугу на 40%</t>
  </si>
  <si>
    <t xml:space="preserve">Услуга применяется при обработке металлических поверхностей лакокрасочными покрытиями. Оплачивается при предоставлении подрядчиком ФО с замерами обработанной померхности. </t>
  </si>
  <si>
    <t>Удаление/зачистка от ржавчины(краски) с стандартной плоской поверхности</t>
  </si>
  <si>
    <t>Удаление/зачистка ржавчины(краски) с нестандартных поверхностей (отливы, уголки, сливы, перила, трубы и т.п)</t>
  </si>
  <si>
    <t>Расширение проема в стене (в т.ч капитальной)</t>
  </si>
  <si>
    <t xml:space="preserve">Устройство стяжки по  маякам(толщиной до 150 мм.) </t>
  </si>
  <si>
    <t>Укладка керамогранитной плитки (любой размер)</t>
  </si>
  <si>
    <t>Замена фурнитуры плинтуса ПВХ</t>
  </si>
  <si>
    <t>Монтаж на стены ЛДСП, пластика в т.ч. материалы(покрытие, крепеж, заглушки и т.п.), под ключ</t>
  </si>
  <si>
    <t>Прорезание отверстий в ГКЛ, ПВХ, МДФ потолке под светильники, диффузоры, анемостаты и т.д.</t>
  </si>
  <si>
    <t>Монтаж доводчика на стекл.входной двери</t>
  </si>
  <si>
    <t>Демонтаж доводчика любой тип</t>
  </si>
  <si>
    <t>Монтаж межкомнатных деревянных дверных блоков(коробка, полотно, петли, замок, ручка, ключевина,  наличник, доводчик)</t>
  </si>
  <si>
    <t>Окраска подоконника</t>
  </si>
  <si>
    <t>Окраска оконной рамы, двери ПВХ/Алюм.</t>
  </si>
  <si>
    <t>Замена других частей рольставни (блоки управления, направляющие,  ригель блокирующий, пружины тяговые, держатели полотна, пластины, подшипники, суппорта, крышки, капсула универсальная,верхний замок)</t>
  </si>
  <si>
    <t>Настройка фото реле/таймера</t>
  </si>
  <si>
    <t>Существующего</t>
  </si>
  <si>
    <t xml:space="preserve"> Допускается спользование аналогов при согласовании заказчика с сокращением цены на услугу на 40%</t>
  </si>
  <si>
    <t>Нанесение дистанционной разметки пола (цвет черно желтый) с учетом материалов</t>
  </si>
  <si>
    <t>Замена дистанционной разметки пола (цвет черно желтый) с учетом материалов</t>
  </si>
  <si>
    <t>Удаление дистанционной разметки пола с учетом материалов</t>
  </si>
  <si>
    <t>Сбивка старой краски стен, откосов фасада</t>
  </si>
  <si>
    <t>Отбивка краски с зачисткой поверхности, укладка мусора в контейнер (мешки).</t>
  </si>
  <si>
    <t>Монтаж или замена вилки</t>
  </si>
  <si>
    <t>Установка фильтра очистки воды (любого типа) под ключ</t>
  </si>
  <si>
    <t>Ремонт электро-проводов (спайка, изоляция, замена коннекторов, зажимов)</t>
  </si>
  <si>
    <t>Монтаж плинтуса ( пвх, дерево., профиля стеклянной перекгородки)</t>
  </si>
  <si>
    <t>Дезинфекция от COVID-19 до 50 кв.м</t>
  </si>
  <si>
    <t>Дезинфекция от COVID-19 свыше 100 кв.м</t>
  </si>
  <si>
    <t>Демонтаж/разборка короба рольставни(любой) для смены конструктивных элементов с последующей сборкой механизма и установкой короба.                          Описание: Снятие короба рольставни. Разборка приводного механизма для замены отдельных конструктивных элементов  (направляющий профиль, полотно, ПИМ/электропривод,  вал, блок управления, направляющие, короб,  ригель блокирующий, пружины тяговые, держатели полотна, пластины, подшипники, суппорта, крышки. Капсула универсальная). С последующей сборкой механизма и установкой короба.</t>
  </si>
  <si>
    <t>Демонтаж дренажной гофры системы кондиционирования</t>
  </si>
  <si>
    <t>Монтаж баннера временного в т.ч. материалы(покрытие баннерная ткань ПВХ плотностью 400 г/м2 , крепеж, расходники и т.п.), под ключ</t>
  </si>
  <si>
    <t>Окраска дверей металлических</t>
  </si>
  <si>
    <t>Демонтаж электронного замка витрины</t>
  </si>
  <si>
    <t>Монтаж электронного замка витрины</t>
  </si>
  <si>
    <t>Пульт  универсальный(с учетом настройки)</t>
  </si>
  <si>
    <t>Пароизоляция (Изоспан В, 70м2)</t>
  </si>
  <si>
    <t>Гидроизоляция (Изоспан С, 70м2)</t>
  </si>
  <si>
    <t>Наименование: Мешок 120 литров, материал полипропиленовое волокно, размеры 1000х500 мм                Описание: Применяется для упаковки товара</t>
  </si>
  <si>
    <t>Мешок для строительного мусора 120л</t>
  </si>
  <si>
    <t xml:space="preserve">Лаппатированный ректификат 600х600 черный Уральский гранит </t>
  </si>
  <si>
    <t>Грунт Бетонконтакт 5 кг Ceresit/аналог</t>
  </si>
  <si>
    <t>Резиновые проступни 750-1000х250х30 черные "Индия"</t>
  </si>
  <si>
    <t>Размер (1250х600х50мм)</t>
  </si>
  <si>
    <t>Профиль сайдинга Альта-Профиль</t>
  </si>
  <si>
    <t xml:space="preserve">SF170-14 Лючок для бетонных полов на 2 механизма, ЧЁРНЫЙ </t>
  </si>
  <si>
    <t xml:space="preserve">Вытяжной вентилятор SOLER&amp;PALAU Decor 100 C </t>
  </si>
  <si>
    <t>Стабилизатор напряжения РЕСАНТА АСН-3000/1-Ц</t>
  </si>
  <si>
    <t>Стабилизатор напряжения РЕСАНТА АСН-5000/1-Ц</t>
  </si>
  <si>
    <t>Стабилизатор напряжения РЕСАНТА АСН-8000/1-Ц</t>
  </si>
  <si>
    <t>Стабилизатор напряжения РЕСАНТА АСН-10000/1-Ц</t>
  </si>
  <si>
    <t>Стабилизатор напряжения РЕСАНТА АСН-12000/1-Ц</t>
  </si>
  <si>
    <t>арт 030091</t>
  </si>
  <si>
    <t>Комплект сидение+крышка унитаза</t>
  </si>
  <si>
    <t>Труба канализационная полипропилен 50*2000</t>
  </si>
  <si>
    <t>Труба канализационная полипропилен 110*2000</t>
  </si>
  <si>
    <t>Заглушка канализационная полипропилен d 50</t>
  </si>
  <si>
    <t>Заглушка канализационная полипропилен d 110</t>
  </si>
  <si>
    <t>Отвод канализационный полипропилен d 50</t>
  </si>
  <si>
    <t>Отвод канализационный полипропилен d 110</t>
  </si>
  <si>
    <t>Переход канализационный полипропилен 110*50</t>
  </si>
  <si>
    <t>Тройник канализационный полипропилен 50*4850</t>
  </si>
  <si>
    <t>Тройник канализационный полипропилен 110*110</t>
  </si>
  <si>
    <t>Тройник канализационный полипропилен 110*50</t>
  </si>
  <si>
    <t>Труба полипропилен d=16</t>
  </si>
  <si>
    <t>Труба полипропилен d=20</t>
  </si>
  <si>
    <t>Труба полипропилен d=25</t>
  </si>
  <si>
    <t>Труба полипропилен d=32</t>
  </si>
  <si>
    <t>Фильтр под мойкой Аквафор Трио Норма с обратным осмосом</t>
  </si>
  <si>
    <t>Аналог согласовывается с заказчиков</t>
  </si>
  <si>
    <t>Замена картриджа фильтра очистки воды</t>
  </si>
  <si>
    <t>Материал противогололёдный 20 кг UOKSA КрИстал, до -15°C, природная соль, мешок</t>
  </si>
  <si>
    <t>Шпингалет</t>
  </si>
  <si>
    <t>Замок кодовый механический Нора-М 201</t>
  </si>
  <si>
    <t>Колер для в/д краски 0,75л</t>
  </si>
  <si>
    <t xml:space="preserve">Защитная пленка SF 300 CL прозрачная 323мкм </t>
  </si>
  <si>
    <t>Пенофол 2000 Тип С-10 (10 мм)</t>
  </si>
  <si>
    <t>Клейкая лента монтажная 3M VHB GPH 110, 12 мм x 2 м</t>
  </si>
  <si>
    <t>Заклепки кобальт алюминиевые, 4,0 х 6 мм (500 шт.) {918-474}</t>
  </si>
  <si>
    <t xml:space="preserve">Мебельная ручка RS028SC.3/128
</t>
  </si>
  <si>
    <t>Отпугиватель крыс и мышей Pest Reject в блистере</t>
  </si>
  <si>
    <t>Монтаж мобильного кондиционера (включая материалы, подключение к электрическому щиту, в том числе кабель-канал)</t>
  </si>
  <si>
    <t>Отключение мобильного кондиционера(отсоединение подведенного воздуховода, отключение от сети</t>
  </si>
  <si>
    <t>Оплачивается только при выполнении организацией, имеющей: лицензированных сотрудников на право проведения данной обработки, сертификаты на оборудование и материалы, подходящие под условия органов роспотребнадзора в день проведения работ</t>
  </si>
  <si>
    <t>Дезинфекция от COVID-19 от 50 до 100 кв.м</t>
  </si>
  <si>
    <t>Окраска нестандартной плоской поверхности (любой вид краски)</t>
  </si>
  <si>
    <t>Окраска нестандартных поверхностей (отливы, уголки, сливы, перила, трубы и т.п)(любой вид краски)</t>
  </si>
  <si>
    <t>Профиль AER-44S/55S</t>
  </si>
  <si>
    <t>Рольставня Alutech механическая  в сборе (Профиль AER-44S/55S) под ключ, полный комплект</t>
  </si>
  <si>
    <t>Рольставня Alutechс электроприводом и системой аварийного открытия(редутор либо расцепитель)  в сборе (Профиль  AER-44S/55S)</t>
  </si>
  <si>
    <t>Рольставня Alutech с электроприводом и системой аварийного открытия (редутор либо расцепитель)  в сборе (  профиль решетчатый AEG56) под ключ, полный комплект</t>
  </si>
  <si>
    <t>Перфорированный профиль СТ 75/105</t>
  </si>
  <si>
    <t>Рольставня Alutech с электроприводом и системой аварийного открытия (редутор либо расцепитель)  в сборе ( профиль перфорированный СТ75/105П) под ключ, полный комплект</t>
  </si>
  <si>
    <t>Профиль решетчатый AEG56</t>
  </si>
  <si>
    <t>Стоимость за 1 м2 готового изделия в сборе (Профиль AR41/44; короб; направляющие; ригеля; электродвигатель, вал,  механизм авариного открывания; ключ-кнопка + клавишный выключатель и т.п. Допускается применение аналога по при обязательном согласовании заказчика</t>
  </si>
  <si>
    <t>перфоратор, шуруповерт, дрель, паяльник не оплачиваются</t>
  </si>
  <si>
    <t>Удаление наледи с карнизов кровли ( на высоте до 5м без применения спец инструмента и техники),крылец, входных групп препятствующих доступу в ОПиО</t>
  </si>
  <si>
    <t>Демонтаж СКУД (с отключением от эл. щита)</t>
  </si>
  <si>
    <t>Демонтаж отдельных элементов СКУД (магнит,пластина, контролер, кнопка, блок управления, питания, считывателя)</t>
  </si>
  <si>
    <t>Отключение СКУД от электрической сети. Демонтаж электромагнитного замка (полный комплект, т.е. магнит и пластина, контроллер, кнопка, блок управления, блок питания, аккумулятор, считыватель и пр.) с сохранением. Либо утилизация по согласованию с заказчиком.</t>
  </si>
  <si>
    <t>Отключение СКУД от электрической сети. Демонтаж элементов СКУД (магнит, пластина, контроллер, кнопка, блок управления, блок питания, аккумулятор, считыватель и пр.) Погрузка в мусорный контейнер, мешки.</t>
  </si>
  <si>
    <t>Демонтаж металоконструкции крыльца (при полном демонтаже)</t>
  </si>
  <si>
    <t>Демонтаж внутренней интерьерной вывески с разборкой/внутр.световых коробов</t>
  </si>
  <si>
    <t xml:space="preserve">Монтаж электромагнитного замка(СКУД) (только магнит)
</t>
  </si>
  <si>
    <t>Диагностика и запуск автономной системы отопления (с дозаправкой теплоносителям</t>
  </si>
  <si>
    <t xml:space="preserve">(Элементы питания считается, как  0,005 элемента; светильник, счетчик купюр, чайник, фотоаппарат, свч, лайтбокс и.т.п считается как 0,2 элемента; климатическое оборудование считается как 0,5 элемента; рекламное оборудование(вывески и световые короба), рольставни, решетки считается как 1 элемент) </t>
  </si>
  <si>
    <t>Замена обшивки из кожзаменителя на стуле(сиденье и спинка, с учетом материала</t>
  </si>
  <si>
    <t xml:space="preserve">Ремонт/укреплние стульев-кресел,замена составляющих частей(без учета материала) </t>
  </si>
  <si>
    <t>Уборка прилегающей территории от мусора</t>
  </si>
  <si>
    <t xml:space="preserve">Уборка снега с пешеходгной зоны. </t>
  </si>
  <si>
    <t>СКУД ML-250 (комплект)</t>
  </si>
  <si>
    <t>Электромагнитный замокML-250 (магнит+пластина)</t>
  </si>
  <si>
    <t>Кнопка выхода FALCON EYE FE-100, черный, 00-00110329</t>
  </si>
  <si>
    <t>Петля деревянных дверных блоков</t>
  </si>
  <si>
    <t>Петля мебельная для стеклянных дверей, хром</t>
  </si>
  <si>
    <t>без личинки</t>
  </si>
  <si>
    <t>Замок апекс для противопожарной двери 3кл (в т.ч личинка)</t>
  </si>
  <si>
    <t>Данная позиция применяется только при отдельном запросе заказчика (обмерный план салона, замеры фасада,  и других элементов здания/помещения/, элементов интерьера) Оплачивается при обязательном предоставлении обмерного плана и обзоного ФО. Замеры при проведении ремонтных работ(замена окон, дверей, вх. групп, перегородок, укладка плитки, работ по усилению, окраске и т.п) отдельно не оплачиваются</t>
  </si>
  <si>
    <t>Тройник с заземлением круглый 16А 250В (еврослот) белый UNIVersal</t>
  </si>
  <si>
    <t>Очистка поверхности от пыли/грязи, защита примыканий малярным скотчем, окрашивание поверхности за два раза.</t>
  </si>
  <si>
    <t xml:space="preserve">Замена:
- ламп(любой тип) - до 10 шт. на 1 ОПиО;
- стартеров - до 10 шт. на 1 ОПиО;
- ЭПРА - до 1 шт. на 1 ОПиО.
</t>
  </si>
  <si>
    <t>1. Замена блоков питания(трансорматоров) ТО/РО(РО кроме лайтбоксов) - 1шт на 1 ОПиО                                                                                2. Замена светодиодной лентыТО/РО(включая ленту формата 2.0) - 6м на 1 ОПиО                            3. Спайка(или замена коннекторов, зажимов)/изоляция проводов - 10шт на 1 ОПиО(в любых местах)                                                              4. Подклейка уголков/профилей светодиодной ленты - неограниченное кол-во                                  5. Подклейка светодиодной ленты (включая ленту формата 2.0) - неограниченное кол-во                       Сопутствующие работы и расходные материалы по разбору/сбору составляющих частей, удалению следов клея, скотча, подготовке основания, установке нового оборудования и пр. включены в каждый пункт работ</t>
  </si>
  <si>
    <t xml:space="preserve">Замена/Установка/Демонтаж:
- кабель-канала – 3 м.п. на 1 ОПиО;
- напольного короба (кабель-канала) – 3 м.п. на 1 ОПиО;
- любого электрического прибора – 2 шт. на 1 ОПиО;
- автоматических выключателей(в т.ч  дифавтоматы) – 3 шт. на 1 ОПиО;
- вводного автомата – 1 шт. на 1 ОПиО;
- УЗО, счетчика электроэнергии – 1 шт. на 1 ОПиО;
- светильников (любого типа) – 5 шт. на 1 ОПиО;
- выключателей, розеток, розеток ИТ, реле/таймера времени - 5 шт. на 1 ОПиО.
</t>
  </si>
  <si>
    <t xml:space="preserve">Монтаж/Демонтаж(с учетом мотажа демонтажа креплений):
- эл. гирлянд - 2 шт. на 1 ОПиО;
- прочих Новогодних украшений.
</t>
  </si>
  <si>
    <t>- Стянуть стяжками свободнолежащие электрические/сетевые провода.                                          - Укрепление кабель каналов различного вида.                        Неограниченное кол-во</t>
  </si>
  <si>
    <t>Шпаклёвка, затирка щелей(отверстий), трещин, царапин, сколов наличников, дверной коробки/оконных блоков - 1 окно либо 1 дверь полностью.</t>
  </si>
  <si>
    <t>Замена/Ремонт/Установка упора(любой тип)</t>
  </si>
  <si>
    <t>Ремонт/Окраска рамы, отливов - по 1 шт. на 1 ОПиО.</t>
  </si>
  <si>
    <t>Регулировка/Правка рольставни (включая все сопутствующие работы по разбору/сбору составляющих частей рольставни) - 1 роллета на 1 ОПиО.</t>
  </si>
  <si>
    <t>Установка порожков (внутри салона) - не более 1 шт. в месяц для 1 ОПиО.</t>
  </si>
  <si>
    <t>Шпаклевка, затирка щелей, трещин, отверстий, царапин, сколов - до 10 м2 на 1 ОПиО.</t>
  </si>
  <si>
    <t xml:space="preserve">Установка уголков, нащельников и пр. - 5 м.п. на 1 ОПиО. Включая ТО и различную мебель </t>
  </si>
  <si>
    <t>Замена или укрепление унитаза/арматуры/сливного бочка - 1 шт. на 1 ОПиО.</t>
  </si>
  <si>
    <t>Подключение/Отключение/Ремонт моек, сифонов, смесителей - 1 комплект на 1 ОПиО.</t>
  </si>
  <si>
    <t>Шпаклёвка, затирка щелей, трещин, отверстий, царапин, сколов - 2,0 м2 на 1 ОПиО.</t>
  </si>
  <si>
    <t>Монтаж/Замена/Демонтаж противоскользящего покрытия на пороги, крыльцо - 3 м2 на 1 ОПиО.(Кроме шурстепа и противоскользящих лент)</t>
  </si>
  <si>
    <t>Ремонт крыльца, ступеней, перил (шпаклёвка, затирка щелей, трещин, отверстий, царапин, сколов, укрепление перил) - 1 крыльцо на 1 ОПиО.</t>
  </si>
  <si>
    <t xml:space="preserve">Подключение/Отключение:
- питания любых электрических приборов - 2 шт. на 1 ОПиО;
- рекламных конструкций - 1 шт. на 1 ОПиО.            - - установка тройника(без учета стоимости материала)
</t>
  </si>
  <si>
    <t xml:space="preserve">Дератизация, дезинсекция до 1 раза на 1 ОПиО в квартал.                                                                     Травка грызунов, насекомых(без учета материалов) без применения специализированной компании - неограниченное кол-во </t>
  </si>
  <si>
    <t xml:space="preserve">1. Выяснение(диагностика) любого элетрического элемента/прибора/механизма/оборудования на предмет:
- отсутствия электроснабжения (включая проверку исправности автоматов и электрооборудования щита, разрывов проводов);
- короткого замыкания;
- отключения автомата (включая 100% обследования ЩРН).
2. Устранение выявленых не исправностей (без учета стоимости материалов). </t>
  </si>
  <si>
    <t xml:space="preserve">Замена:
- ламп(любой тип) - до 4 шт. на 1 ОПиО;
</t>
  </si>
  <si>
    <t>1. Замена блоков питания(трансорматоров) ТО/РО(РО кроме лайтбоксов) - 1шт на 1 ОПиО                                                                                2. Замена светодиодной лентыТО/РО(включая ленту формата 2.0) - 3м на 1 ОПиО                            3. Спайка/изоляция проводов - 5шт на 1 ОПиО(в любых местах)                                                                                       4. Подклейка уголков/профилей светодиодной ленты - неограниченное кол-во                                  5. Подклейка светодиодной ленты (включая ленту формата 2.0) - неограниченное кол-во                       Сопутствующие работы и расходные материалы по разбору/сбору составляющих частей, удалению следов клея, скотча, подготовке основания, установке нового оборудования и пр. включены в каждый пункт работ</t>
  </si>
  <si>
    <t xml:space="preserve">Замена/Установка/Демонтаж:
- выключателей, розеток, автоматических выключателей, розеток IT – 3 шт. на 1 ОПиО;
- кабель-канала – 3 м.п. на 1 ОПиО;
- напольного короба (кабель-канала) – 3 м.п. на 1 ОПиО;
- тепловой завесы, конвектора, инфракрасного обогревателя – 1 шт. на 1 ОПиО;
- автоматических выключателей( в т.ч дифавтоматы) – 1 шт. на 1 ОПиО;
- вводного автомата – 1 шт. на 1 ОПиО;
- УЗО, счетчика электроэнергии – 1 шт. на 1 ОПиО;
- светильников (любого типа) – 1 шт. на 1 ОПиО;
- выключателей, розеток, розеток ИТ, реле/таймера времени - 1 шт. на 1 ОПиО.
</t>
  </si>
  <si>
    <t>1. Выяснение(диагностика) любого элетрического элемента/прибора/механизма/оборудования на предмет:
- отсутствия электроснабжения (включая проверку исправности автоматов и электрооборудования щита, разрывов проводов);
- короткого замыкания;
- отключения автомата (включая 100% обследования ЩРН). неограниченное кол-во
2. Устранение выявленых не исправностей (без учета стоимости материалов, без работ по прокладке проводов). Неограниченное кол-во</t>
  </si>
  <si>
    <t>Заглушка мебельная RTK008/W</t>
  </si>
  <si>
    <t>Опора стальная, круглая, хром, высота 100 мм, d62 мм</t>
  </si>
  <si>
    <t xml:space="preserve">Петля TIOMOS со встроенным амортизатором </t>
  </si>
  <si>
    <t>AEROWING WOOD/ALUM</t>
  </si>
  <si>
    <t>FIX013.100.CR</t>
  </si>
  <si>
    <t>51MS1505 15A</t>
  </si>
  <si>
    <t>MD1204/96</t>
  </si>
  <si>
    <t>Санкт-Петербург</t>
  </si>
  <si>
    <t>СЗ_Волхов_Кировский_45А</t>
  </si>
  <si>
    <t>СЗ_Гатчина_Соборная_12</t>
  </si>
  <si>
    <t>СЗ_Гатчина_Соборная_29</t>
  </si>
  <si>
    <t>СЗ_Ивангород_Кингисеппское_20Б</t>
  </si>
  <si>
    <t>СЗ_Кириши_Ленина_44_ФорумТЦ</t>
  </si>
  <si>
    <t>СЗ_Кириши_Героев_33_КиришиПлазаТЦ</t>
  </si>
  <si>
    <t>СЗ_Колпино_Октябрьская_8литА</t>
  </si>
  <si>
    <t>СЗ_Коммунар_Фабричная_9</t>
  </si>
  <si>
    <t>СЗ_Ломоносов_Александровская_36б</t>
  </si>
  <si>
    <t>СЗ_Луга_Кирова_48</t>
  </si>
  <si>
    <t>СЗ_Луга_Яковлева_5</t>
  </si>
  <si>
    <t>СЗ_Петергоф_СПетербургский_60_РакетаТЦ</t>
  </si>
  <si>
    <t>СЗ_Пушкин_Московская_25_ГостиныйДворТЦ</t>
  </si>
  <si>
    <t>СЗ_СосновыйБор_Солнечная_33А</t>
  </si>
  <si>
    <t>СЗ_СПб_Большевиков_19</t>
  </si>
  <si>
    <t>СЗ_СПб_Большевиков_7корп4</t>
  </si>
  <si>
    <t>СЗ_СПб_Ветеранов_141корп1литАпом4-Н</t>
  </si>
  <si>
    <t>СЗ_СПб_Ветеранов_167корп1_СолнечныйТЦ</t>
  </si>
  <si>
    <t>СЗ_СПб_Ветеранов_169корп4</t>
  </si>
  <si>
    <t>СЗ_СПб_Ветеранов_36корп2А_МанхэттенТЦ</t>
  </si>
  <si>
    <t>СЗ_СПб_Владимирский_17литА</t>
  </si>
  <si>
    <t>СЗ_СПб_Горелово_Красносельское_40</t>
  </si>
  <si>
    <t>СЗ_СПб_Захарова_21литА_ПереходТЦ</t>
  </si>
  <si>
    <t>СЗ_СПб_Космонавтов_42корп2</t>
  </si>
  <si>
    <t>СЗ_СПб_Купчинская_32корп1</t>
  </si>
  <si>
    <t>СЗ_СПб_Московский_168а</t>
  </si>
  <si>
    <t>СЗ_СПб_Московский_291</t>
  </si>
  <si>
    <t>СЗ_СПб_Московский_3_АдмиралтейскийТЦ</t>
  </si>
  <si>
    <t>СЗ_СПб_ПартизанаГермана_14/117</t>
  </si>
  <si>
    <t>СЗ_СПб_плСтачек_9корп5литА</t>
  </si>
  <si>
    <t>СЗ_СПб_Садовая_Переход</t>
  </si>
  <si>
    <t>СЗ_СПб_Стачек_90</t>
  </si>
  <si>
    <t>СЗ_СПб_Таллинское_159А_ЛентаТЦ_секц</t>
  </si>
  <si>
    <t>СЗ_Тихвин_3мкрн_1</t>
  </si>
  <si>
    <t>СЗ_Тосно_Советская_3А</t>
  </si>
  <si>
    <t>СЗ_Волхов_Профсоюзов_13</t>
  </si>
  <si>
    <t>СЗ_Гатчина_Пушкинское_15_КубусТЦ</t>
  </si>
  <si>
    <t>СЗ_Кириши_Ленина_3</t>
  </si>
  <si>
    <t>СЗ_Пушкин_плПривокзальная_2А</t>
  </si>
  <si>
    <t>СЗ_Сланцы_Кирова_27/11</t>
  </si>
  <si>
    <t>СЗ_СПб_Балканская_5литЮ_БалканияНоваТЦ</t>
  </si>
  <si>
    <t>СЗ_СПб_Московский_216_мМосковская</t>
  </si>
  <si>
    <t>СЗ_СПб_Пятилеток_1А</t>
  </si>
  <si>
    <t>СЗ_СПб_Славы_43/49</t>
  </si>
  <si>
    <t>СЗ_Тихвин_6мкр_17А</t>
  </si>
  <si>
    <t>СЗ_Всеволожск_Александровская_80а</t>
  </si>
  <si>
    <t>СЗ_Выборг_Госпитальная_1_КарусельТЦ</t>
  </si>
  <si>
    <t>СЗ_Выборг_Приморская_3</t>
  </si>
  <si>
    <t>СЗ_Выборг_Ушакова_6</t>
  </si>
  <si>
    <t>СЗ_Кронштадт_Ленина_13А</t>
  </si>
  <si>
    <t>СЗ_ЛодейноеПоле_Ленина_38корп2</t>
  </si>
  <si>
    <t>СЗ_Никольское_Советский_160А_ПассажТЦ</t>
  </si>
  <si>
    <t>СЗ_Подпорожье_Ленина_19А</t>
  </si>
  <si>
    <t>СЗ_Порошкино_117кмКАД_стр1_МегаПарнасТЦ</t>
  </si>
  <si>
    <t>СЗ_Рощино_Советская_2корп1</t>
  </si>
  <si>
    <t>СЗ_Сестрорецк_Дубковское_2А</t>
  </si>
  <si>
    <t>СЗ_СПб_БПороховская_16_27а</t>
  </si>
  <si>
    <t>СЗ_СПб_БРазночинная_16литА_ЧкаловскийТЦ</t>
  </si>
  <si>
    <t>СЗ_СПб_Восстания_55</t>
  </si>
  <si>
    <t>СЗ_СПб_Выборгское_11А_ЛентаТЦ</t>
  </si>
  <si>
    <t>СЗ_СПб_Грибоедова_18-20</t>
  </si>
  <si>
    <t>СЗ_СПб_Долгоозерная_14_5ОзерТЦ</t>
  </si>
  <si>
    <t>СЗ_СПб_Елецкая_15АлитД_мУдельная</t>
  </si>
  <si>
    <t>СЗ_СПб_Железноводская_68_МаксиСопотТЦ</t>
  </si>
  <si>
    <t>СЗ_СПб_ИюньТЦ</t>
  </si>
  <si>
    <t>СЗ_СПб_Комендантский_12с1А_АтмосфераТЦ</t>
  </si>
  <si>
    <t>СЗ_СПб_КомендантскийАэродром_8</t>
  </si>
  <si>
    <t>СЗ_СПб_Лиговский_84/2</t>
  </si>
  <si>
    <t>СЗ_СПб_Литейный_24а</t>
  </si>
  <si>
    <t>СЗ_СПб_Наставников_38литА</t>
  </si>
  <si>
    <t>СЗ_СПб_Науки_21корп1литА</t>
  </si>
  <si>
    <t>СЗ_СПб_Новочеркасский_43_17литАпом1</t>
  </si>
  <si>
    <t>СЗ_СПб_Обводный/Лиговский_ОбводныйТРК</t>
  </si>
  <si>
    <t>СЗ_СПб_ОбуховскойОбороны_114</t>
  </si>
  <si>
    <t>СЗ_СПб_Одоевского_29А</t>
  </si>
  <si>
    <t>СЗ_СПб_Парголово_МихаилаДудина_6корп1_ТЦ</t>
  </si>
  <si>
    <t>СЗ_СПб_Пискаревский_20литА</t>
  </si>
  <si>
    <t>СЗ_СПб_Планерная_59А</t>
  </si>
  <si>
    <t>СЗ_СПб_Полюстровский_84а_ЕврополисТЦ</t>
  </si>
  <si>
    <t>СЗ_СПб_Прибрежная_18а_ПарадТК</t>
  </si>
  <si>
    <t>СЗ_СПб_Просвещения_84корп1_ТЦ</t>
  </si>
  <si>
    <t>СЗ_СПб_Революции_8А_ОрловскийТЦ</t>
  </si>
  <si>
    <t>СЗ_СПб_Савушкина_7А</t>
  </si>
  <si>
    <t>СЗ_СПб_Савушкина_141_МеркурийТЦ</t>
  </si>
  <si>
    <t>СЗ_СПб_Тепловозная_31литА_ТЦ</t>
  </si>
  <si>
    <t>СЗ_СПб_Торжковская_1литА</t>
  </si>
  <si>
    <t>СЗ_СПб_Фермское_41</t>
  </si>
  <si>
    <t>СЗ_СПб_Энгельса_120литА_ОзеркиТЦ</t>
  </si>
  <si>
    <t>СЗ_СПб_Энгельса_уч284_139А</t>
  </si>
  <si>
    <t>СЗ_СПб_ВО_7линия_44А</t>
  </si>
  <si>
    <t>СЗ_СПб_Каменноостровский_42А_ГалереяТЦ</t>
  </si>
  <si>
    <t>СЗ_СПб_Коломяжский_20Апом130Н</t>
  </si>
  <si>
    <t>СЗ_СПб_Косыгина_26</t>
  </si>
  <si>
    <t>СЗ_СПб_Лиговский_43-45литА</t>
  </si>
  <si>
    <t>СЗ_СПб_Науки_19/2</t>
  </si>
  <si>
    <t>СЗ_Псков_Ленина_7А</t>
  </si>
  <si>
    <t>СЗ_Псков_МаксимусТЦ</t>
  </si>
  <si>
    <t>СЗ_Псков_Рижский_16</t>
  </si>
  <si>
    <t>СЗ_Боровичи_Подбельского_3</t>
  </si>
  <si>
    <t>СЗ_Боровичи_Пушкинская_70</t>
  </si>
  <si>
    <t>СЗ_СтараяРусса_Санкт-Петербургская_18/65</t>
  </si>
  <si>
    <t>СЗ_Чудово_Некрасова_11</t>
  </si>
  <si>
    <t>СЗ_ВНовгород_Большая_Московская_46_13</t>
  </si>
  <si>
    <t>СЗ_Гусев_Победы_4</t>
  </si>
  <si>
    <t>СЗ_Калининград_Багратиона_110</t>
  </si>
  <si>
    <t>СЗ_Калининград_Мира_124/126</t>
  </si>
  <si>
    <t>СЗ_Калининград_УльяныГромовой</t>
  </si>
  <si>
    <t>СЗ_Калининград_Черняховского_30а</t>
  </si>
  <si>
    <t>СЗ_Советск_Победы_19-21</t>
  </si>
  <si>
    <t>СЗ_Черняховск_Садовая_4_ЦентральныйТЦ</t>
  </si>
  <si>
    <t>СЗ_Сафоново_Советская_6</t>
  </si>
  <si>
    <t>СЗ_Смоленск_Гагарина_1_ЮнонаТЦ</t>
  </si>
  <si>
    <t>СЗ_Смоленск_Кашена_13А</t>
  </si>
  <si>
    <t>СЗ_Смоленск_плКолхозная_пав19</t>
  </si>
  <si>
    <t>СЗ_Смоленск_Николаева_4</t>
  </si>
  <si>
    <t>СЗ_Ярцево_Советская_12д</t>
  </si>
  <si>
    <t>СЗ_Бологое_Дзержинского_2</t>
  </si>
  <si>
    <t>СЗ_ВышнийВолочёк_Казанский_85</t>
  </si>
  <si>
    <t>СЗ_Кимры_Урицкого_4/6</t>
  </si>
  <si>
    <t>СЗ_Конаково_Энергетиков_28б</t>
  </si>
  <si>
    <t>СЗ_Ржев_Ленина_5А/80</t>
  </si>
  <si>
    <t>СЗ_Тверь_Горького/Благоева_122/2</t>
  </si>
  <si>
    <t>СЗ_Тверь_КарусельТЦ</t>
  </si>
  <si>
    <t>СЗ_Тверь_Ленина_43</t>
  </si>
  <si>
    <t>СЗ_Тверь_РубинТЦ</t>
  </si>
  <si>
    <t>СЗ_Архангельск_Ленинградс_255_ПетромосТЦ</t>
  </si>
  <si>
    <t>СЗ_Вельск_Дзержинского_62Д_ПассажТЦ</t>
  </si>
  <si>
    <t>СЗ_Коряжма_Ленина_17_Гостиница</t>
  </si>
  <si>
    <t>СЗ_Новодвинск_Мира_7</t>
  </si>
  <si>
    <t>СЗ_Северодвинск_Ленина_35/37</t>
  </si>
  <si>
    <t>СЗ_Вельск_Комсомольская_4А</t>
  </si>
  <si>
    <t>СЗ_Апатиты_Ленина_4</t>
  </si>
  <si>
    <t>СЗ_Кандалакша_Первомайская_61</t>
  </si>
  <si>
    <t>СЗ_Мурманск_Баумана_89</t>
  </si>
  <si>
    <t>СЗ_Мурманск_ГероевСевероморцев_17корп1</t>
  </si>
  <si>
    <t>СЗ_Мурманск_Ленина_50</t>
  </si>
  <si>
    <t>СЗ_Мурманск_Лобова_40_ЕвроросТЦ</t>
  </si>
  <si>
    <t>СЗ_Костомукша_Лазарева_4</t>
  </si>
  <si>
    <t>СЗ_Петрозаводск_Ленина_14в_МаксиТЦ</t>
  </si>
  <si>
    <t>СЗ_Петрозаводск_Ленина_37</t>
  </si>
  <si>
    <t>СЗ_Петрозаводск_Ленинградская_13_ЛентаТЦ</t>
  </si>
  <si>
    <t>СЗ_Петрозаводск_Лесной_47_А_ЛотосПлазаТЦ</t>
  </si>
  <si>
    <t>СЗ_Заполярный_Советский_8</t>
  </si>
  <si>
    <t>СЗ_ВеликийУстюг_Гледенская_61_ТЦ</t>
  </si>
  <si>
    <t>СЗ_ВеликийУстюг_Красная_112_ПрестижТЦ</t>
  </si>
  <si>
    <t>СЗ_Вологда_Благовещенская_4</t>
  </si>
  <si>
    <t>СЗ_Вологда_Воркутинская_8</t>
  </si>
  <si>
    <t>СЗ_Вологда_Герцена_29_ЗолотойКлючикТЦ</t>
  </si>
  <si>
    <t>СЗ_Вологда_Герцена_70</t>
  </si>
  <si>
    <t>СЗ_Вологда_Ленинградская_85_ТЦ</t>
  </si>
  <si>
    <t>СЗ_Вологда_Мира_9</t>
  </si>
  <si>
    <t>СЗ_Вологда_Пошехонское_22_МармеладТЦ</t>
  </si>
  <si>
    <t>СЗ_Вологда_Текстильщиков_16</t>
  </si>
  <si>
    <t>СЗ_Сокол_Советская_50А</t>
  </si>
  <si>
    <t>СЗ_Череповец_ИюньТЦ</t>
  </si>
  <si>
    <t>СЗ_Череповец_Наседкина_10А</t>
  </si>
  <si>
    <t>СЗ_Переславль-Залесский_Ростовская_15</t>
  </si>
  <si>
    <t>СЗ_Рыбинск_Кирова_3</t>
  </si>
  <si>
    <t>СЗ_Ярославль_Свободы_46А_АураТЦ</t>
  </si>
  <si>
    <t>СЗ_Шуя_Ленина_30</t>
  </si>
  <si>
    <t>СЗ_Иваново_БХмельницкого_36</t>
  </si>
  <si>
    <t>СЗ_Ярославль_Авиаторов_149_КосмосТЦ</t>
  </si>
  <si>
    <t>СЗ_Ярославль_Ленинградский_49А_КосмосТЦ</t>
  </si>
  <si>
    <t>СЗ_Кострома_Калиновская_42_ТЦ_секц</t>
  </si>
  <si>
    <t>СЗ_Кострома_МучныеРяды_1</t>
  </si>
  <si>
    <t>СЗ_Иваново_Лежневская_55_ТопольТЦ_секц</t>
  </si>
  <si>
    <t>СЗ_Кинешма_плРеволюции_4А</t>
  </si>
  <si>
    <t>СЗ_Ярославль_Белинского_26а</t>
  </si>
  <si>
    <t>СЗ_Ярославль_Гоголя_2_ФараонТЦ</t>
  </si>
  <si>
    <t>СЗ_Иваново_Ленина_57а_НикольскийТЦ</t>
  </si>
  <si>
    <t>СЗ_Рыбинск_Луначарского_23</t>
  </si>
  <si>
    <t>СЗ_Иваново_Куконковых_141_ТЦ_секц</t>
  </si>
  <si>
    <t>СЗ_Иваново_Шереметевский_33литА</t>
  </si>
  <si>
    <t>СЗ_Ярославль_Первомайская_39_10</t>
  </si>
  <si>
    <t xml:space="preserve">шт. </t>
  </si>
  <si>
    <t>НОРМЫ ВРЕМЕНИ:
Стол 1000х500х800-0,08 час
Кресло офисное-0,15 час
Тубма 400х400х400-0,15 час
Шкаф ЛДСП для документов и одежды-0,25 час
Стеллаж ЛДСП 1000х500х2000мм-0,35 час
Стелаж металлический 1000х500х2000мм-0,35 час
Шкаф архивный металлический 470х350х1500мм-0,15 час
Шкаф архивный металлический 915х458х1830мм-0,25 час
Стойка рецепции 2150-3365х650х1200мм-0,75 час
Рабочее место для зоны технической настройки 750х500х1100мм-0,4 час
Рабочее место нового образца 1000-1800х650х1200мм-0,4час
Бренд-стена под аксессуары без фриза 2650-3150х250х1975мм-0,75 час
Витрина для мобильных телефонов 675-1150х250-350х1975-2750мм-0,75 час
Бренд-стена,Витрина кастомизированная,Витрина под аксессуары 2650-3150х250-350х1975-2750мм-0,6 час
Стол открытой выкладки Самсунг,Стойка Мега Гуру 1065х510х645мм-0,25 час
Модуль «Остров» 1200-2106х600х1018-0,35 час.  Нормы учитываются вне зависимости от количества человек, выполняемых работы</t>
  </si>
  <si>
    <t>Нанесение грунтовки, огне- био- защитных пропиток и пр. в один слой на любую поверхность. Подготовка поверхности, приготовление грунтовочного состава, нанесение грунтовочного состава на поверхность. Один слой.</t>
  </si>
  <si>
    <t>Замеры, разметка, монтаж ЛДСП  (в том числе сверление отверстий и установка дюбелей)</t>
  </si>
  <si>
    <t>Очистка поверхности от пыли/грязи, защита примыканий малярным скотчем, окрашивание поверхности за два раза. Расчет по площади оконного/дверного  проема.</t>
  </si>
  <si>
    <t>Очистка поверхности от пыли/грязи, защита примыканий малярным скотчем, окрашивание поверхности за два раза. Расчет по площади проема.</t>
  </si>
  <si>
    <t>Подключение к питанию рекламы (наружная, интерьерная вывеска).</t>
  </si>
  <si>
    <t xml:space="preserve"> Подключение, контрольная проверка, сборка/разборка вывески при необходимости.</t>
  </si>
  <si>
    <t>Установка стабилизатра напряжения(вкл перераспределение фаз)</t>
  </si>
  <si>
    <t>НОРМЫ ВРЕМЕНИ:
Стол 1000х500х800-0,15 час
Кресло офисное-0,3 час
Тубма 400х400х400-0,3 час
Шкаф ЛДСП для документов и одежды-0,5 час
Стеллаж ЛДСП 1000х500х2000мм-0,7 час
Стелаж металлический 1000х500х2000мм-0,7 час
Шкаф архивный металлический 470х350х1500мм-0,35 час
Шкаф архивный металлический 915х458х1830мм-0,5 час
Стойка рецепции 2150-3365х650х1200мм-1,5 час
Рабочее место для зоны технической настройки 750х500х1100мм-0,8 час
Рабочее место нового образца 1000-1800х650х1200мм-0,8 час
Бренд-стена под аксессуары без фриза 2650-3150х250х1975мм-1,5 час
Витрина для мобильных телефонов 675-1150х250-350х1975-2750мм-1,5 час
Бренд-стена,Витрина кастомизированная,Витрина под аксессуары 2650-3150х250-350х1975-2750мм-1,2 час
Стол открытой выкладки Самсунг,Стойка Мега Гуру 1065х510х645мм-0,5 час
Модуль «Остров» 1200-2106х600х1018-0,7 час                                       Нормы учитываются вне зависимости от количества человек, выполняемых работы</t>
  </si>
  <si>
    <t>1 модуль</t>
  </si>
  <si>
    <t>Реле времени суточное AT2e-R (AT2e-R)   ABB</t>
  </si>
  <si>
    <t xml:space="preserve"> 2CSM231235R0601</t>
  </si>
  <si>
    <t>Розетка Легранд 3 местная с заземлением Legrand со шторками и рамкой накладная</t>
  </si>
  <si>
    <t>Розетка Легранд 4 местная с заземлением Legrand со шторками и рамкой накладная</t>
  </si>
  <si>
    <t>Светильник светодиодный ДПО-13Вт 4000K 960Лм IP44 белый 250мм LEDVANCE (4058075110144)</t>
  </si>
  <si>
    <t>Светильник светодиодный ДПО-24w 3000K,1920Лм,IP44,бел.SURFACE-400 LEDVANCE (4058075080058)</t>
  </si>
  <si>
    <t>Светильник светодиодный ДВО-18W 4000K,1440Лм,IP44 SLIM DLR 220-240V RU LEDVANCE (4058075154483)</t>
  </si>
  <si>
    <t>Светильник светодиодный ДВО-24W 4000K, 1920Лм,IP44 SLIM DLR 220-240V RU LEDVANCE (4058075154506)</t>
  </si>
  <si>
    <t>Скоба металлическая 20мм двухлапковая (уп 100шт)</t>
  </si>
  <si>
    <t>Светильник люминесцентный ЛВО 4х18-CSVT встраиваемый зеркальная решетка ЭПРА 595х595 (ЛВО 4х18-CSVT).</t>
  </si>
  <si>
    <t>Керамогранит Rainbow RW 033 60x60 Неполированный</t>
  </si>
  <si>
    <t>Керамогранит Rainbow RW 033 40.5x40.5x8 Неполированный</t>
  </si>
  <si>
    <t>Профнастил C8х1150</t>
  </si>
  <si>
    <t xml:space="preserve">Профнастил для подшива С8  </t>
  </si>
  <si>
    <t>RAL по выбору заказчика (с учетом  подрезки, подгонки)</t>
  </si>
  <si>
    <t>Профнастил С10х1150</t>
  </si>
  <si>
    <t>Фитинги полипропиленовые (угол, тройник, патрубок, обвод, муфта, переход)</t>
  </si>
  <si>
    <t>Фитинги металл (угол, тройник, патрубок, обвод, муфта, переход, диаметром до 100 мм)</t>
  </si>
  <si>
    <t>Смесительный узел WMG 3/4-4 (аналог УСВК 3/4-4)</t>
  </si>
  <si>
    <t>Уголок металлический 100х100х7</t>
  </si>
  <si>
    <t>Профиль AR 41/44/45</t>
  </si>
  <si>
    <t>Рольставня Alutech с электроприводом и системой аварийного открытия  (редутор либо расцепитель) под ключ, полный комплект (профиль AR41/44/45)</t>
  </si>
  <si>
    <t>Рольставня Alutech механическая  в сборе (Профиль AR41/44/45), под ключ полный комплект</t>
  </si>
  <si>
    <t>Дверной блок ПВХ с остеклением (входная группа)  (профиль Rehau, КБЕ, VEKA + остекление) с фурнитурой, ручками, замком и комплетом ключей  4 шт.</t>
  </si>
  <si>
    <t xml:space="preserve">Количество камер 5 
Монтажная глубина 70 мм 
Толщина наружной стенки 2,8 мм 
Толщина стеклопакета 32-40 мм 
Сопротивление теплопередаче 0,85 м2хС/Вт 
Количество контуров уплотнения 2 
Звукоизоляция  38 дБ 
Высота комбинации коробка + створка 120 мм 
</t>
  </si>
  <si>
    <t>Дверной блок Алюминий с остеклением (входная группа)  (профиль ALUTECH, VIDNAL + остекление) с фурнитурой, ручками, замком и комплетом ключей  4 шт.</t>
  </si>
  <si>
    <t xml:space="preserve">Тип профиля теплый 
Монтажная ширина 72 мм 
Минимальная видимая ширина профиля 70 мм 
Максимальная видимая ширина профиля 118 мм 
Толщина заполнения  50 мм 
Звукоизоляция  43 дБ 
Водопроницаемость класс A0 
Воздухопроницаемость класс A 
Сопротивление ветровой нагрузке класс A 
Ширина терморазрыва 34 мм 
Сопротивление теплопередаче 1,0 м2хС/Вт 
</t>
  </si>
  <si>
    <t>Перегородка из профиля ПВХ с заполнением стеклом с входной группой, комплектом фурнитуры, ручек и замков и комплектом ключей 4 шт. (Rehau; KBE, VEKA)</t>
  </si>
  <si>
    <t xml:space="preserve">Количество камер 3 
Монтажная глубина 60 мм 
Толщина наружной стенки 2,7 мм 
Толщина стеклопакета  32 мм 
Сопротивление теплопередаче 0,68 м2хС/Вт 
Количество контуров уплотнения 2 
Звукоизоляция 20 дБ 
Высота комбинации коробка + створка 105 мм 
</t>
  </si>
  <si>
    <t>Алюминиевая перегородка с заполнением стеклом с входной группой, с комплектом фурнитуры, ручек, замков и комплектом ключей 4 шт.   (профиль ALUTECH, VIDNAL + остекление)</t>
  </si>
  <si>
    <t>Алюминиевая перегородка с заполнением стеклом без входной группы, с комплектом фурнитуры  (профиль ALUTECH, VIDNAL + остекление)</t>
  </si>
  <si>
    <t>Дверной блок противопожарный модель ALAVUS (Россия) 200 EI30/37dbв сборе  в т ч наличник (белое, полотно гладкое) пенозаполненный, либо аналоги по согласованию с заказчиком</t>
  </si>
  <si>
    <t>Стеклопакет одно/двухкамерный из стекла 4 мм. ( Стекло 4/24/4 ; 4/32/4) (в комплекте)</t>
  </si>
  <si>
    <t xml:space="preserve">E-2BB-100 SN УТ-00000615 </t>
  </si>
  <si>
    <t>ШП-50 БЦ белый/цинк 50 мм 37751-50</t>
  </si>
  <si>
    <t>Конвектор электрический Ballu Camino Eco BEC/EM-1500 (либо аналог)</t>
  </si>
  <si>
    <t>Конвектор электрический Ballu Camino Eco BEC/EM-2000 (либо аналог)</t>
  </si>
  <si>
    <t>Обогреватель инфракрасный Ballu BIH-CM-1.0 (либо аналог)</t>
  </si>
  <si>
    <t>Инфракрасный обогреватель Ballu BIH-AP4-1.0 W (либо аналог)</t>
  </si>
  <si>
    <t>Вентилятор напольный Ballu BFF - 805 (либо аналог)</t>
  </si>
  <si>
    <t>Завеса тепловая Ballu BHC-L10-T05  (либо аналог)</t>
  </si>
  <si>
    <t>Завеса тепловая Ballu BHC-L08-T03 (либо аналог)</t>
  </si>
  <si>
    <t>Тепловая завеса Ballu BHC-B15T09-PS (либо аналог)</t>
  </si>
  <si>
    <t>Электрокотел Эван WARMOS-IV 6 кВт (либо аналог)</t>
  </si>
  <si>
    <t>Тепловая завеса Ballu BHC-B10T06 (PS либо аналог)</t>
  </si>
  <si>
    <t>Мебельный замок Мебельный замок BOYARD Z148CP.1/22</t>
  </si>
  <si>
    <t>Замок хромированный для накопителей (без номерной) мебельный (506 -12 LM)</t>
  </si>
  <si>
    <t>Блок питания ARPV-12150-B (12V, 12.5A, 150W) (ARL, IP67 Металл, 3 )
артикул: 021386</t>
  </si>
  <si>
    <t>Замок центральный 666/S 600 CR</t>
  </si>
  <si>
    <t>666/S 600 CR</t>
  </si>
  <si>
    <t>Комплектующие центрального замка                                                                              - S600 штанга 600 мм 1 шт
- A0014 направляющая штанги 2 шт
- A0011 штырь-фиксатор 17 мм 3 шт</t>
  </si>
  <si>
    <t xml:space="preserve">Доводчик </t>
  </si>
  <si>
    <t>держатель арт. EKMDS0339  и амортизатор арт. SD10</t>
  </si>
  <si>
    <t xml:space="preserve">Механизм подъемный/откидной AEROWING Art. 595BVK050005000, FGV </t>
  </si>
  <si>
    <t xml:space="preserve">Комплект роликов раздвижных систем для шкафов  c верхними роликами/ригелями </t>
  </si>
  <si>
    <t>Комплект на одну дверь Артикул: IF50SETWS ;  Артикул: IF50SETW</t>
  </si>
  <si>
    <t>Направляющая для раздвижных систем шкафов: Накладная/Забивная, L=2000 мм</t>
  </si>
  <si>
    <t>PR011954A-S2; PR012055A-S2</t>
  </si>
  <si>
    <t xml:space="preserve">Ручки врезные Larvij </t>
  </si>
  <si>
    <t>Направляющая для раздвижных систем шкафов: Двойная/Накладная/Забивная, L=2000 мм</t>
  </si>
  <si>
    <t>PR011955A-S2;  PR011954A-S2; PR012055A-S2</t>
  </si>
  <si>
    <t>Стандартное техническое обслуживание СКК (настенного, потолочного, кассетного, канального, фанкойла) (комплект, внутренний и внешний блок с разборкой и сборкой)</t>
  </si>
  <si>
    <t>Техническое обслуживание кондиционера (диагностика, сборка-разборка наружного и внутреннего блока + чистка наружного блока аппаратом высокого давления + чистка внутреннего блока парогенератором; проверка и чистка теплообменника внешнего и внутреннего блоков с дезинфицирующим средством, проверка и чистка фильтров, проверка и чистка дренажной системы кондиционера с обязательной дезинфекцией, измерение температуры выходного потока; измерение рабочего давления в системе; диагностика причин и устранение утечки фреона, вальцовка трубы, дезинфекционная обработка испарителя и дренажного поддона, проверка подшипников вентилятора, очистка вентилятора, крыльчатки и проверка балансировки рабочего колеса, снятие, установка и очистка крыльчатки внутреннего блока, проверка целостности теплоизоляции на патрубках с хладагентом) с учетом транспортных расходов и материалов. Предоставление фотоотчета.</t>
  </si>
  <si>
    <t>Полная заправка / дозаправка  хладагентом</t>
  </si>
  <si>
    <t>Монтаж зимнего комплекта СКК</t>
  </si>
  <si>
    <t>Потолочный диффузор 4 АПН 600х600 с ксд</t>
  </si>
  <si>
    <t>Замена вентиля</t>
  </si>
  <si>
    <t>Замена платы управления</t>
  </si>
  <si>
    <t>не зависимо от количетсва персонала</t>
  </si>
  <si>
    <t>Монтаж воздуховодов из оцинкованной стали (с учетом материалов: воздуховоды и фасонные части диаметром до 300 мм, элементы креплений, подвесы, герметизация )</t>
  </si>
  <si>
    <t>Трехходовой клапан General Climate GVM 2320A3 (3/4) с электроприводом</t>
  </si>
  <si>
    <t>Обратный клапан для трубопровода диаметром до 32"  Valtec</t>
  </si>
  <si>
    <t>Клапан балансировочный, диаметр до 32" Valtec</t>
  </si>
  <si>
    <t>обогрев дренажа, обогрев картера компрессора, обогрев капиллярной трубки, регулятор давления конденсации (РДК 9,6)</t>
  </si>
  <si>
    <t>16. Электрика формат SuperLite</t>
  </si>
  <si>
    <t>SE EASY 9 Автоматический выключатель 1P 6A (C)</t>
  </si>
  <si>
    <t>SE EZ9F34106</t>
  </si>
  <si>
    <t>SE EASY 9 Автоматический выключатель 1P 10A (C)</t>
  </si>
  <si>
    <t>SE EZ9F34110</t>
  </si>
  <si>
    <t>SE EASY 9 Автоматический выключатель 1P 16A (C)</t>
  </si>
  <si>
    <t>SE EZ9F34116</t>
  </si>
  <si>
    <t>SE EASY 9 Автоматический выключатель 1P 20A (C)</t>
  </si>
  <si>
    <t>SE EZ9F34120</t>
  </si>
  <si>
    <t>SE EASY 9 Автоматический выключатель 1P 32A (C)</t>
  </si>
  <si>
    <t>SE EZ9F34132</t>
  </si>
  <si>
    <t>SE EASY 9 Автоматический выключатель 1P 40A (C)</t>
  </si>
  <si>
    <t>SE EZ9F34140</t>
  </si>
  <si>
    <t>SE EASY 9 Автоматический выключатель 1P 25A (C)</t>
  </si>
  <si>
    <t>SE EZ9F34125</t>
  </si>
  <si>
    <t>SE EASY 9 Автоматический выключатель 1P 63A (C)</t>
  </si>
  <si>
    <t>SE EZ9F34163</t>
  </si>
  <si>
    <t>SE EASY 9 Автоматический выключатель 3P 16A (C)</t>
  </si>
  <si>
    <t>SE EZ9F34316</t>
  </si>
  <si>
    <t>SE EASY 9 Автоматический выключатель 3P 20A (C)</t>
  </si>
  <si>
    <t>SE EZ9F34320</t>
  </si>
  <si>
    <t>SE EASY 9 Автоматический выключатель 3P 25A (C)</t>
  </si>
  <si>
    <t>SE EZ9F34325</t>
  </si>
  <si>
    <t>SE EASY 9 Автоматический выключатель 3P 32A (C)</t>
  </si>
  <si>
    <t>SE EZ9F34332</t>
  </si>
  <si>
    <t>SE EASY 9 Автоматический выключатель 3P 40A (C)</t>
  </si>
  <si>
    <t>SE EZ9F34340</t>
  </si>
  <si>
    <t>SE EASY 9 Автоматический выключатель 3P 63A (C)</t>
  </si>
  <si>
    <t>SE EZ9F34363</t>
  </si>
  <si>
    <t>SE EASY 9 Дифференциальный автоматический выключатель 1П+Н 10А 30мА C AC</t>
  </si>
  <si>
    <t>SE EZ9D34610</t>
  </si>
  <si>
    <t>SE EASY 9 Дифференциальный автоматический выключатель 1П+Н 16А 30мА C AC</t>
  </si>
  <si>
    <t>SE EZ9D34616</t>
  </si>
  <si>
    <t>SE EASY 9 Дифференциальный автоматический выключатель 1П+Н 20А 30мА C AC</t>
  </si>
  <si>
    <t>SE EZ9D34620</t>
  </si>
  <si>
    <t>SE EASY 9 Дифференциальный автоматический выключатель 1П+Н 25А 30мА C AC</t>
  </si>
  <si>
    <t>SE EZ9D34625</t>
  </si>
  <si>
    <t>SE EASY 9 Дифференциальный автоматический выключатель 1П+Н 32А 30мА C AC</t>
  </si>
  <si>
    <t>SE EZ9D34632</t>
  </si>
  <si>
    <t>SE EASY 9 Дифференциальный автоматический выключатель 1П+Н 40А 30мА C AC =S=</t>
  </si>
  <si>
    <t>SE EZ9D34640</t>
  </si>
  <si>
    <t>SE EASY 9 Дифференциальный автоматический выключатель 1П+Н 6А 30мА C AC 18мм</t>
  </si>
  <si>
    <t>SE EZ9D33606</t>
  </si>
  <si>
    <t>SE EASY 9 УЗО 2P 25А 30мА AC</t>
  </si>
  <si>
    <t>SE EZ9R34225</t>
  </si>
  <si>
    <t>SE EASY 9 УЗО 4P 25А 30мА AC</t>
  </si>
  <si>
    <t>SE EZ9R34425</t>
  </si>
  <si>
    <t>SE EASY 9 УЗО 2P 25А 10мА AC</t>
  </si>
  <si>
    <t>SE EZ9R14225</t>
  </si>
  <si>
    <t>SE EASY 9 УЗО 2P 40А 100мА AC</t>
  </si>
  <si>
    <t>SE EZ9R54240</t>
  </si>
  <si>
    <t>SE EASY 9 УЗО 2P 40А 300мА AC</t>
  </si>
  <si>
    <t>SE EZ9R64240</t>
  </si>
  <si>
    <t>SE EASY 9 УЗО 2P 40А 30мА AC</t>
  </si>
  <si>
    <t>SE EZ9R34240</t>
  </si>
  <si>
    <t>SE EASY 9 УЗО 4P 40А 100мА AC</t>
  </si>
  <si>
    <t>SE EZ9R54440</t>
  </si>
  <si>
    <t>SE EASY 9 УЗО 4P 40А 300мА AC</t>
  </si>
  <si>
    <t>SE EZ9R64440</t>
  </si>
  <si>
    <t>SE EASY 9 УЗО 2P 63А 300мА AC</t>
  </si>
  <si>
    <t>SE EZ9R64263</t>
  </si>
  <si>
    <t>SE EASY 9 УЗО 4P 63А 300мА AC</t>
  </si>
  <si>
    <t>SE EZ9R64463</t>
  </si>
  <si>
    <t>SE EASY 9 УЗО 2P 63А 100мА AC</t>
  </si>
  <si>
    <t>SE EZ9R54263</t>
  </si>
  <si>
    <t>ABB Basic M Выключатель нагрузки 3P, 63A, BMD51363</t>
  </si>
  <si>
    <t>2CDD643051R0063</t>
  </si>
  <si>
    <t>ABB Basic M Выключатель нагрузки 2P, 63A, BMD51263</t>
  </si>
  <si>
    <t>2CDD642051R0063</t>
  </si>
  <si>
    <t>ABB Basic M Выключатель нагрузки 1P, 63A, BMD51163</t>
  </si>
  <si>
    <t>2CDD641051R0063</t>
  </si>
  <si>
    <t>ABB Контактор ESB63-40N-06 модульный (63А АС-1, 4НО), катушка 230В AC/DC</t>
  </si>
  <si>
    <t>1SAE351111R0640</t>
  </si>
  <si>
    <t>SE EASY 9 Выключатель нагрузки 1P 63А</t>
  </si>
  <si>
    <t>SE EZ9S16163</t>
  </si>
  <si>
    <t>SE EASY 9 Выключатель нагрузки 2P 63А</t>
  </si>
  <si>
    <t>SE EZ9S16263</t>
  </si>
  <si>
    <t>SE EASY 9 Выключатель нагрузки 3P 63А</t>
  </si>
  <si>
    <t>SE EZ9S16363</t>
  </si>
  <si>
    <t>SE EASY 9 Выключатель нагрузки 4P 63А</t>
  </si>
  <si>
    <t>SE EZ9S16463</t>
  </si>
  <si>
    <t>SE EasyPact TVS Контактор 4P(4НО) 60A AC1 380В 50/60Гц</t>
  </si>
  <si>
    <t>SE LC1E40004Q7</t>
  </si>
  <si>
    <t>SE AtlasDesign Бел Розетка с/з, 16А, механизм</t>
  </si>
  <si>
    <t>SE ATN000143</t>
  </si>
  <si>
    <t>SE AtlasDesign Бел Розетка с/з со шторками, 16А, механизм</t>
  </si>
  <si>
    <t>SE ATN000145</t>
  </si>
  <si>
    <t>SE AtlasDesign Карбон Розетка с/з, 16А, механизм</t>
  </si>
  <si>
    <t>SE ATN001043</t>
  </si>
  <si>
    <t>SE AtlasDesign Карбон Розетка с/з со шторками, 16А, механизм</t>
  </si>
  <si>
    <t>SE ATN001045</t>
  </si>
  <si>
    <t>SE AtlasDesign Aqua Бел Розетка с/з  со шторками с крышкой, 16А, IP44, механизм</t>
  </si>
  <si>
    <t>SE ATN440146</t>
  </si>
  <si>
    <t>SE AtlasDesign Бел Выключатель 1-клавишный сх.1, 10АХ, механизм</t>
  </si>
  <si>
    <t>SE ATN000111</t>
  </si>
  <si>
    <t>SE AtlasDesign Бел Выключатель 2-клавишный сх.5, 10АХ, механизм</t>
  </si>
  <si>
    <t>SE ATN000151</t>
  </si>
  <si>
    <t>SE AtlasDesign Бел Рамка 1-ая</t>
  </si>
  <si>
    <t>SE ATN000101</t>
  </si>
  <si>
    <t>SE AtlasDesign Карбон Рамка 1-ая</t>
  </si>
  <si>
    <t>SE ATN001001</t>
  </si>
  <si>
    <t>SE AtlasDesign Бел Рамка 2-ая, универсальная</t>
  </si>
  <si>
    <t>SE ATN000102</t>
  </si>
  <si>
    <t>SE AtlasDesign Карбон Рамка 2-ая, универсальная</t>
  </si>
  <si>
    <t>SE ATN001002</t>
  </si>
  <si>
    <t>SE AtlasDesign Бел Рамка 3-ая, универсальная</t>
  </si>
  <si>
    <t>SE ATN000103</t>
  </si>
  <si>
    <t>SE AtlasDesign Карбон Рамка 3-ая, универсальная</t>
  </si>
  <si>
    <t>SE ATN001003</t>
  </si>
  <si>
    <t>SE AtlasDesign Бел Рамка 4-ая, универсальная</t>
  </si>
  <si>
    <t>SE ATN000104</t>
  </si>
  <si>
    <t>SE AtlasDesign Карбон Рамка 4-ая, универсальная</t>
  </si>
  <si>
    <t>SE ATN001004</t>
  </si>
  <si>
    <t>SE Acti 9 Реле времени электромеханическое IH 24часа 1канал с запасом хода</t>
  </si>
  <si>
    <t>SE CCT15365</t>
  </si>
  <si>
    <t>SE AtlasDesign Бел Датчик движения потолочный, 2000 Вт, 360°</t>
  </si>
  <si>
    <t>SE ATN000137</t>
  </si>
  <si>
    <t>SE Acti 9 iMX Расцепитель 100-415В АС</t>
  </si>
  <si>
    <t>SE A9A26476</t>
  </si>
  <si>
    <t>SE AtlasDesign Бел Розетка компьютерная RJ45, механизм</t>
  </si>
  <si>
    <t>SE ATN000183</t>
  </si>
  <si>
    <t>SE AtlasDesign Бел Розетка двойная компьютерная RJ45+RJ45, кат.5E, механизм</t>
  </si>
  <si>
    <t>SE ATN000185</t>
  </si>
  <si>
    <t>SE AtlasDesign Карбон Розетка компьютерная RJ45, кат. 6A, механизм</t>
  </si>
  <si>
    <t>SE ATN001086</t>
  </si>
  <si>
    <t>17. Эконом-панели</t>
  </si>
  <si>
    <t>Эконом-панель белая (шаг 50 mm) со вставками и заглушками ( Пластик)</t>
  </si>
  <si>
    <t>Эконом-панель белая (шаг 100 mm) со вставками и заглушками ( Пластик)</t>
  </si>
  <si>
    <t>Эконом-панель белая (шаг 50 mm) со вставками  ( Алюминий)</t>
  </si>
  <si>
    <t>Эконом-панель белая (шаг 100 mm) со вставками ( Алюминий)</t>
  </si>
  <si>
    <t>Вставка в эконом панель пластиковая</t>
  </si>
  <si>
    <t>Вставка в эконом панель алюминиевая</t>
  </si>
  <si>
    <t>Установка модулей по уровню, сборка, скрепление мебельными стяжками модулей, закрепление стеклянной витрины, подключение электрики к киоску, соединение электрики и сигнализации внутри киоска, подключение к электросети в ТЦ</t>
  </si>
  <si>
    <t>разборка всех модулей, разъединение электрики и сигнализации без нарушения целостности комплектующих и оборудования. (с сохранением)</t>
  </si>
  <si>
    <t>Название ССМ</t>
  </si>
  <si>
    <t xml:space="preserve">Формат ССМ (ТЦ/стрит-ритейл/ отдельно стоящий павильон/остров).
</t>
  </si>
  <si>
    <t>Телефон ССМ</t>
  </si>
  <si>
    <t>Стрит в здании, с отдельным входом</t>
  </si>
  <si>
    <t>2 шт.</t>
  </si>
  <si>
    <t>моб.КНД</t>
  </si>
  <si>
    <t>+7(931) 384-3706</t>
  </si>
  <si>
    <t>Салон в ТЦ</t>
  </si>
  <si>
    <t>1 шт.</t>
  </si>
  <si>
    <t>+7(931) 384-3590</t>
  </si>
  <si>
    <t>+7(931) 384-3654</t>
  </si>
  <si>
    <t>+7(931) 384-3704</t>
  </si>
  <si>
    <t>3 шт.</t>
  </si>
  <si>
    <t>2шт.-сплит-система/1шт.-кассета</t>
  </si>
  <si>
    <t>+7(931) 384-3527</t>
  </si>
  <si>
    <t>+7(931) 384-3842</t>
  </si>
  <si>
    <t>+7(931) 384-3776</t>
  </si>
  <si>
    <t>+7(931) 384-3595</t>
  </si>
  <si>
    <t>Стрит, отдельностоящий</t>
  </si>
  <si>
    <t>кассета</t>
  </si>
  <si>
    <t>+7(931) 384-3592</t>
  </si>
  <si>
    <t>СЗ_ВНовгород_Воскресенский_6</t>
  </si>
  <si>
    <t>+7(931) 384-3746</t>
  </si>
  <si>
    <t>+7(931) 384-3678</t>
  </si>
  <si>
    <t>+7(931) 384-3881</t>
  </si>
  <si>
    <t>+7(931) 384-3689</t>
  </si>
  <si>
    <t>кассета/сплит-система</t>
  </si>
  <si>
    <t>+7(931) 384-3684</t>
  </si>
  <si>
    <t>+7(931) 384-3883</t>
  </si>
  <si>
    <t>+7(931) 384-3683</t>
  </si>
  <si>
    <t>+7(931) 384-3680</t>
  </si>
  <si>
    <t>+7(931) 384-3677</t>
  </si>
  <si>
    <t>+7(931) 384-3728</t>
  </si>
  <si>
    <t>+7(931) 384-3747</t>
  </si>
  <si>
    <t>+7(931) 384-3663</t>
  </si>
  <si>
    <t>сплит-система (ЗИМНИЙ)</t>
  </si>
  <si>
    <t>+7(931) 384-3636</t>
  </si>
  <si>
    <t>+7(931) 384-3666</t>
  </si>
  <si>
    <t>+7(931) 384-3741</t>
  </si>
  <si>
    <t>+7(931) 384-3658</t>
  </si>
  <si>
    <t>+7(931) 3843694</t>
  </si>
  <si>
    <t>+7(931) 3843575</t>
  </si>
  <si>
    <t>+7(931) 3843752</t>
  </si>
  <si>
    <t>+7(931) 384-3719</t>
  </si>
  <si>
    <t>+7(931) 384-3737</t>
  </si>
  <si>
    <t>7(931) 384-3576</t>
  </si>
  <si>
    <t>+7(931) 384-3614</t>
  </si>
  <si>
    <t>+7(931) 384-3544</t>
  </si>
  <si>
    <t>+7(931) 384-3516</t>
  </si>
  <si>
    <t>+7(931) 384-3539</t>
  </si>
  <si>
    <t>+7(931) 384-3612</t>
  </si>
  <si>
    <t>+7(931) 384-3724</t>
  </si>
  <si>
    <t>+7(931) 384-3718</t>
  </si>
  <si>
    <t>+7(931) 384-3733</t>
  </si>
  <si>
    <t>+7(931) 384-3692</t>
  </si>
  <si>
    <t>+7(931) 384-3665</t>
  </si>
  <si>
    <t>+7(931) 384-3505</t>
  </si>
  <si>
    <t>СЗ_Кингисепп_КМаркса_15_15</t>
  </si>
  <si>
    <t>+7(931) 384-3586</t>
  </si>
  <si>
    <t>+7(931) 384-3515</t>
  </si>
  <si>
    <t>+7(931) 3843851</t>
  </si>
  <si>
    <t>+7(931) 384-3725</t>
  </si>
  <si>
    <t>+7(931) 384-3800</t>
  </si>
  <si>
    <t>+7(931) 384-3641</t>
  </si>
  <si>
    <t>+7(931) 384-3803</t>
  </si>
  <si>
    <t>+7(931) 384-3729</t>
  </si>
  <si>
    <t>+7(931) 384-3645</t>
  </si>
  <si>
    <t>+7(931) 384-3711</t>
  </si>
  <si>
    <t>+7(931) 384-3611</t>
  </si>
  <si>
    <t>+7(931) 384-3815</t>
  </si>
  <si>
    <t>СЗ_КрасноеСело_Ленина_51литА_ТетрисТЦ</t>
  </si>
  <si>
    <t>СЗ_КрасноеСело_Ленина_57литАпом1Н</t>
  </si>
  <si>
    <t>+7(931) 384-3520</t>
  </si>
  <si>
    <t>+7(931) 384-3632</t>
  </si>
  <si>
    <t>+7(931) 3843805</t>
  </si>
  <si>
    <t>+7(931) 384-3502</t>
  </si>
  <si>
    <t>+7(931) 384-3569</t>
  </si>
  <si>
    <t>+7(931) 384-3743</t>
  </si>
  <si>
    <t>СЗ_Мончегорск_Металлургов_34_ДружбаТЦ</t>
  </si>
  <si>
    <t>+7(931) 384-3775</t>
  </si>
  <si>
    <t>СЗ_Мурино_стДевяткино</t>
  </si>
  <si>
    <t>+7(931) 384-3697</t>
  </si>
  <si>
    <t>+7(931) 384-3702</t>
  </si>
  <si>
    <t>СЗ_Мурманск_Ленинградская_20_3_ВолнаТЦ</t>
  </si>
  <si>
    <t>+79313843865</t>
  </si>
  <si>
    <t>7 931 384 38 56</t>
  </si>
  <si>
    <t>+7(931) 384-3796</t>
  </si>
  <si>
    <t>СЗ_Новодвинск_50летОктября_26</t>
  </si>
  <si>
    <t>+7(931) 384-3594</t>
  </si>
  <si>
    <t>+7(931) 384-3570</t>
  </si>
  <si>
    <t>+7(931) 384-3638</t>
  </si>
  <si>
    <t>+7(931) 384-3799</t>
  </si>
  <si>
    <t>+7(931) 384-3730</t>
  </si>
  <si>
    <t>+7(931) 384-3766</t>
  </si>
  <si>
    <t>+7(931) 384-3644</t>
  </si>
  <si>
    <t>+7(931) 3843879</t>
  </si>
  <si>
    <t>СЗ_Приозерск_Ленина_28</t>
  </si>
  <si>
    <t>+7(931) 384-3513</t>
  </si>
  <si>
    <t>фанкойл/сплит-система</t>
  </si>
  <si>
    <t>+7(931) 384-3584</t>
  </si>
  <si>
    <t>+7(931) 384-3581</t>
  </si>
  <si>
    <t>+7(931) 384-3582</t>
  </si>
  <si>
    <t>СЗ_Псков_Юбилейная_68_ПикТЦ</t>
  </si>
  <si>
    <t>СЗ_Псков_ЯнаФабрициуса_5А_СтимулТЦ</t>
  </si>
  <si>
    <t>+7(931) 384-3810</t>
  </si>
  <si>
    <t>+7(931) 384-3703</t>
  </si>
  <si>
    <t>+7(931) 384-3657</t>
  </si>
  <si>
    <t>+7(931) 3843839</t>
  </si>
  <si>
    <t>+7(931) 384-3616</t>
  </si>
  <si>
    <t>+7(931) 384-3618</t>
  </si>
  <si>
    <t>+7(931) 384-3532</t>
  </si>
  <si>
    <t>+7(931) 384-3535</t>
  </si>
  <si>
    <t>+7(931) 384-3585</t>
  </si>
  <si>
    <t>СЗ_Смоленск_Багратиона_12_13_Киоск</t>
  </si>
  <si>
    <t>3шт.внутр.блока на 1внешний</t>
  </si>
  <si>
    <t>+7(931) 384-3712</t>
  </si>
  <si>
    <t>+7(931) 384-3801</t>
  </si>
  <si>
    <t>+7(931) 384-3716</t>
  </si>
  <si>
    <t>СЗ_Смоленск_Рыленкова_2_37</t>
  </si>
  <si>
    <t>+7(931) 384-3519</t>
  </si>
  <si>
    <t>+7(931) 384-3686</t>
  </si>
  <si>
    <t>СЗ_СосновыйБор_Героев_49Акорп4_МоскваТЦ</t>
  </si>
  <si>
    <t>+7(931) 3843550</t>
  </si>
  <si>
    <t>+7(931) 384-3508</t>
  </si>
  <si>
    <t>СЗ_СПб_1Красноармейская_2_23литА</t>
  </si>
  <si>
    <t>+7(931) 384-3512</t>
  </si>
  <si>
    <t>СЗ_СПб_Бабушкина_73литА</t>
  </si>
  <si>
    <t>+7(931) 384-3561</t>
  </si>
  <si>
    <t>7(931) 384-3873</t>
  </si>
  <si>
    <t>+7(931) 384-3770</t>
  </si>
  <si>
    <t>+7(931) 384-3640</t>
  </si>
  <si>
    <t>+7(931) 384-3571</t>
  </si>
  <si>
    <t>+7(931) 3843406</t>
  </si>
  <si>
    <t>СЗ_СПб_Ветеранов_140литА</t>
  </si>
  <si>
    <t>+7(931) 384-3567</t>
  </si>
  <si>
    <t>1+1 шт.</t>
  </si>
  <si>
    <t>сплит-система/моб.КНД</t>
  </si>
  <si>
    <t>7(931)3843567</t>
  </si>
  <si>
    <t>7(931)3843574</t>
  </si>
  <si>
    <t>+7(931) 3843861</t>
  </si>
  <si>
    <t>+7(931) 384-3777</t>
  </si>
  <si>
    <t>+7(931) 384-3521</t>
  </si>
  <si>
    <t>+7(931) 384-3541</t>
  </si>
  <si>
    <t>+7(931) 384-3774</t>
  </si>
  <si>
    <t>+7(931) 384-3637</t>
  </si>
  <si>
    <t xml:space="preserve">сплит-система </t>
  </si>
  <si>
    <t>+7(931) 3843869</t>
  </si>
  <si>
    <t>СЗ_СПб_Гражданский_116корп1</t>
  </si>
  <si>
    <t>+7(931) 384-3578</t>
  </si>
  <si>
    <t>+7(931) 384-3821</t>
  </si>
  <si>
    <t>+7(931) 384-3648</t>
  </si>
  <si>
    <t>+7(931) 384-3546</t>
  </si>
  <si>
    <t xml:space="preserve">СЗ_СПб_Заневская_выход_мНовочеркасская </t>
  </si>
  <si>
    <t>+7(931) 384-3555</t>
  </si>
  <si>
    <t>+7(931) 384-3565</t>
  </si>
  <si>
    <t>+7(931) 384-3808</t>
  </si>
  <si>
    <t>СЗ_СПб_Каменноостровский_4стрА</t>
  </si>
  <si>
    <t>8(931) 384 3857</t>
  </si>
  <si>
    <t>+7(931) 384-3504</t>
  </si>
  <si>
    <t>+7(931) 384-3649</t>
  </si>
  <si>
    <t>СЗ_СПб_Комендантский_33корп3</t>
  </si>
  <si>
    <t>+7(931) 384-3754</t>
  </si>
  <si>
    <t>+7(931) 384-3759</t>
  </si>
  <si>
    <t>+7(931) 384-3522</t>
  </si>
  <si>
    <t>+7(931) 384-3804</t>
  </si>
  <si>
    <t>+7(931) 384-3564</t>
  </si>
  <si>
    <t>+7(931) 384-3708</t>
  </si>
  <si>
    <t>+7(931) 384-3793</t>
  </si>
  <si>
    <t>не работает</t>
  </si>
  <si>
    <t>+7(931) 384-3739</t>
  </si>
  <si>
    <t>СЗ_СПб_Московский_165</t>
  </si>
  <si>
    <t>моб.КНД/сплит-сист</t>
  </si>
  <si>
    <t>+7(931) 384-3772</t>
  </si>
  <si>
    <t>+7(931) 384-3782</t>
  </si>
  <si>
    <t xml:space="preserve">СЗ_СПб_Московский_192_194литА </t>
  </si>
  <si>
    <t>СЗ_СПб_Московский_195</t>
  </si>
  <si>
    <t>1+2 шт.</t>
  </si>
  <si>
    <t>сплит-система/моб.КНД 2шт</t>
  </si>
  <si>
    <t>+7(931) 384-3552</t>
  </si>
  <si>
    <t>1шт.фанкойл и 2шт.слит</t>
  </si>
  <si>
    <t>+7(931) 384-3755</t>
  </si>
  <si>
    <t>+7(931) 384-3764</t>
  </si>
  <si>
    <t>+7(931) 384-3693</t>
  </si>
  <si>
    <t xml:space="preserve">СЗ_СПб_Московский_38литА </t>
  </si>
  <si>
    <t>7(931)3843500</t>
  </si>
  <si>
    <t>+7(931) 3843872</t>
  </si>
  <si>
    <t>+7(931) 384-3750</t>
  </si>
  <si>
    <t>+7(931) 384-3538</t>
  </si>
  <si>
    <t>СЗ_СПб_Непокоренных_2А</t>
  </si>
  <si>
    <t>СЗ_СПб_Новаторов_11к2_БульварТЦ</t>
  </si>
  <si>
    <t>+7(931) 384-3779</t>
  </si>
  <si>
    <t>СЗ_СПб_Новаторов_75корп2литА</t>
  </si>
  <si>
    <t>+7(931) 384-3507</t>
  </si>
  <si>
    <t>+7(931) 384-3518</t>
  </si>
  <si>
    <t>+7(931) 384-3744</t>
  </si>
  <si>
    <t>+7(931) 384-3525</t>
  </si>
  <si>
    <t>+7(931) 384-3556</t>
  </si>
  <si>
    <t>+7(931) 384-3818</t>
  </si>
  <si>
    <t>+7(931) 384-3751</t>
  </si>
  <si>
    <t>+7 (931) 384 38 67</t>
  </si>
  <si>
    <t>+7(931) 3843825</t>
  </si>
  <si>
    <t>СЗ_СПб_плЛенина_уч5_8_8</t>
  </si>
  <si>
    <t>+7(931) 384-3795</t>
  </si>
  <si>
    <t>закрыт</t>
  </si>
  <si>
    <t>+7(931) 3843814</t>
  </si>
  <si>
    <t>+7(931) 384-3797</t>
  </si>
  <si>
    <t>+7(931) 384-3745</t>
  </si>
  <si>
    <t>СЗ_СПб_Просвещения_19литА_НордТЦ</t>
  </si>
  <si>
    <t>+7(931) 3843874</t>
  </si>
  <si>
    <t>СЗ_СПб_Просвещения_36корп3литАпом22</t>
  </si>
  <si>
    <t>+7(931) 384-3534</t>
  </si>
  <si>
    <t>СЗ_СПб_Просвещения_48</t>
  </si>
  <si>
    <t>+7(931) 384-3762</t>
  </si>
  <si>
    <t>СЗ_СПб_Просвещения_Хошимина_уч23_32корп1</t>
  </si>
  <si>
    <t>+7(931) 384-3634</t>
  </si>
  <si>
    <t>7(931)3843577</t>
  </si>
  <si>
    <t>+7(931) 384-3573</t>
  </si>
  <si>
    <t>+7(931) 384-3537</t>
  </si>
  <si>
    <t>СЗ_СПб_Савушкина_2литА</t>
  </si>
  <si>
    <t>+7(931) 384-3771</t>
  </si>
  <si>
    <t>В переходе</t>
  </si>
  <si>
    <t>7(931)3843510</t>
  </si>
  <si>
    <t>7(931)3843792</t>
  </si>
  <si>
    <t>+7(931) 3843548</t>
  </si>
  <si>
    <t>+7(931) 3843543</t>
  </si>
  <si>
    <t>СЗ_СПб_Тепловозная_31_ПортНаходкаТЦ</t>
  </si>
  <si>
    <t>8(931) 384 3824</t>
  </si>
  <si>
    <t>Фанкойл</t>
  </si>
  <si>
    <t>+7(931) 384-3734</t>
  </si>
  <si>
    <t xml:space="preserve">СЗ_СПб_Фучика_2литА_РиоТЦ </t>
  </si>
  <si>
    <t>СЗ_СПб_Шушары_Вишерская_3</t>
  </si>
  <si>
    <t>8(931) 384 3809</t>
  </si>
  <si>
    <t>+7(931) 3843848</t>
  </si>
  <si>
    <t>+7(931) 384-3533</t>
  </si>
  <si>
    <t>СЗ_СПб_ЯрославаГашека_6корп2литАпом2Н</t>
  </si>
  <si>
    <t>+7(931) 384-3542</t>
  </si>
  <si>
    <t>+7(931) 384-3768</t>
  </si>
  <si>
    <t>+7(931) 384-3653</t>
  </si>
  <si>
    <t>+7(931) 384-3655</t>
  </si>
  <si>
    <t>+7(931) 384-3651</t>
  </si>
  <si>
    <t>СЗ_Тверь_ПашиСавельевой_27корп1_пав</t>
  </si>
  <si>
    <t>+7(931) 384-3659</t>
  </si>
  <si>
    <t>+7(931) 384-3650</t>
  </si>
  <si>
    <t>СЗ_Тверь_Тверской_10</t>
  </si>
  <si>
    <t>+7(931) 384-3817</t>
  </si>
  <si>
    <t>+7(931) 384-3580</t>
  </si>
  <si>
    <t>+7(931) 384-3579</t>
  </si>
  <si>
    <t>7(931)3843802</t>
  </si>
  <si>
    <t>+7(931) 384-3669</t>
  </si>
  <si>
    <t>+7(931) 384-3667</t>
  </si>
  <si>
    <t>+7(931) 384-3720</t>
  </si>
  <si>
    <t>+7(931) 384-3699</t>
  </si>
  <si>
    <t>+7(931) 384-3630</t>
  </si>
  <si>
    <t>+7(931) 384-3619</t>
  </si>
  <si>
    <t>+7(931) 384-3633</t>
  </si>
  <si>
    <t>+7(931) 384-3831</t>
  </si>
  <si>
    <t>+7(931) 384-3622</t>
  </si>
  <si>
    <t>+7(931) 384-3628</t>
  </si>
  <si>
    <t>+7(931) 384-3674</t>
  </si>
  <si>
    <t>1шт.</t>
  </si>
  <si>
    <t>+7(931) 384-3560</t>
  </si>
  <si>
    <t>Мурманская обл</t>
  </si>
  <si>
    <t>Архангельская обл</t>
  </si>
  <si>
    <t>Ярославская обл</t>
  </si>
  <si>
    <t>Костромская обл</t>
  </si>
  <si>
    <t>Ивановская обл</t>
  </si>
  <si>
    <t>Вологодская обл</t>
  </si>
  <si>
    <t>Тверская обл</t>
  </si>
  <si>
    <t>Смоленская обл</t>
  </si>
  <si>
    <t>Калининградская обл</t>
  </si>
  <si>
    <t>Новгородская обл</t>
  </si>
  <si>
    <t>Респ Карелия</t>
  </si>
  <si>
    <t>Псковская обл</t>
  </si>
  <si>
    <t>Ленинградская обл</t>
  </si>
  <si>
    <r>
      <t>Цена технического обслуживания в месяц за 1 м 2 в  (руб) без НДС.</t>
    </r>
    <r>
      <rPr>
        <sz val="11"/>
        <color indexed="10"/>
        <rFont val="Calibri"/>
        <family val="2"/>
        <charset val="204"/>
        <scheme val="minor"/>
      </rPr>
      <t xml:space="preserve"> </t>
    </r>
    <r>
      <rPr>
        <b/>
        <u/>
        <sz val="11"/>
        <color indexed="10"/>
        <rFont val="Calibri"/>
        <family val="2"/>
        <charset val="204"/>
        <scheme val="minor"/>
      </rPr>
      <t>Расчитывается автоматически</t>
    </r>
  </si>
  <si>
    <t xml:space="preserve">Услуга применяется при обработке металлических нестандартных поверхностей лакокрасочными покрытиями. Оплачивается при предоставлении подрядчиком ФО с замерами обработанной поверхности. </t>
  </si>
  <si>
    <t>Отключение приборов от электрической сети при необходимости. Демонтаж приборов с сохранением. Демонтаж кронштейнов с сохранением. Складирование. (укладка в мусорный контейнер при необходимости, по согласованию с заказчиком)</t>
  </si>
  <si>
    <t>Устройство теплого пола  из нагревательного мата Теплолюкс MiNi/ProfiMat, ( в т. ч. расходные материалы для монтажа:крепеж, изолирующий материал)</t>
  </si>
  <si>
    <t>Монтаж ограничителя/ стоппера двери</t>
  </si>
  <si>
    <t xml:space="preserve"> подключение, контрольная проверка, настройка</t>
  </si>
  <si>
    <t>Установка фото реле (датчик освещенности)</t>
  </si>
  <si>
    <t>Прокладка кабеля компьютерного (телефонного)/коаксиального/аудио/КСПВ (не силового)</t>
  </si>
  <si>
    <t>Обжим кабеля UTP/КСПВ c одной стороны</t>
  </si>
  <si>
    <t>Подключение существующего лайтбокса к питанию</t>
  </si>
  <si>
    <t>Проверка соответсвия принципильной/одноинейной схемы факту с предоставлением акта деффектовки.</t>
  </si>
  <si>
    <t>Проверка наличия питания на точках подключения рекламной конструкции (рекламная конструкция наружняя, рекламная конструкция внутренняя)</t>
  </si>
  <si>
    <t>Монтаж/замена сифона с гофрой</t>
  </si>
  <si>
    <t xml:space="preserve">• Проверка общего состояния системы
• Проверка герметичности соединений
• Проверка наличия окислений и ржавчины
• Проверка рабочего давления
• Проверка уровня охлаждающей жидкости 
• Протяжка электроконтактов в месте подключения электрооборудования
• Пусконаладочные работы
</t>
  </si>
  <si>
    <t>Техническое обслуживание системы отопления типа "электрокотел"</t>
  </si>
  <si>
    <t>Очистка кровли от снега, мусора, веток, листвы</t>
  </si>
  <si>
    <t>Дератизация от грызунов</t>
  </si>
  <si>
    <t>Дезинсекция от насекомых</t>
  </si>
  <si>
    <t>Обследование помещения, выявление нор и путей миграции, установка приманок и ловушек,  томпанизация нор ядовитыми препаратами. Удаление и утилизация мертвых грызунов. Средства включены в стоимость услуги</t>
  </si>
  <si>
    <t>выявление нор, обработка помещения средствами холодного или горячего тумана и инсектицидными гелями, порошками, клеевыми лентами в зоне выявленных нор.  Средства включены в стоимость услуги</t>
  </si>
  <si>
    <t xml:space="preserve">Помодульный монтаж островов </t>
  </si>
  <si>
    <t xml:space="preserve">Помодульный демонтаж островов </t>
  </si>
  <si>
    <t>Монтаж СКК (Фанкойла/кассетной/напольно-потолочной/настенной сплит системы) мощностью охлаждения до 6 кВт включительно (трасса до 5 м) (включая материалы, подключение к электрическому щиту, в том числе кабель-канал)</t>
  </si>
  <si>
    <t>в данную позицию входят материалы для соединения внешнего и внутренного блока до 5 м. Трасса свыше 5 метров оплачивается дополнительно.</t>
  </si>
  <si>
    <t>Дополнительная трасса для подключения СКК мощностью охлаждения до 6 кВт включительно</t>
  </si>
  <si>
    <t xml:space="preserve">Дополнительная трасса для подключения СКК мощностью охлаждения свыше 6 кВт </t>
  </si>
  <si>
    <t>Монтаж СКК (Фанкойла/кассетной/напольно-потолочной/настенной сплит системы) мощностью охлаждения свыше 6 кВт (трасса до 5 м), включая  подключение к электрическому щиту</t>
  </si>
  <si>
    <t>Монтаж дополнительной трассы</t>
  </si>
  <si>
    <t xml:space="preserve"> без учета материалов</t>
  </si>
  <si>
    <t>расценка за материалы</t>
  </si>
  <si>
    <t>в данную позицию входит до трех метров воздуховодов (гибких или жестких), а так же до трех метров дренажного трпубопровода.</t>
  </si>
  <si>
    <t xml:space="preserve">Монтаж антивандального огражденияи  для наружнего блока кондиционера (в т.ч  покраска) </t>
  </si>
  <si>
    <t>Антивандальное ограждение</t>
  </si>
  <si>
    <t>Защитный козырек для наружного блока кондиционера</t>
  </si>
  <si>
    <t>Монтаж защитного козырька  для наружнего блока кондиционера (в т.ч покраска)</t>
  </si>
  <si>
    <t xml:space="preserve"> в стоимость позиции включена стоимость антибактериального средства</t>
  </si>
  <si>
    <t>без учета материалов</t>
  </si>
  <si>
    <t>Дренажная помпа (мин высота подъема воды 5м, производительность при нулевом подъеме 10л/час)</t>
  </si>
  <si>
    <t xml:space="preserve">Монтаж дренажной помпы </t>
  </si>
  <si>
    <t xml:space="preserve"> Гибкий неизолированный воздуховод диаметром до 300 мм </t>
  </si>
  <si>
    <t>Трасса пластиковых воздуховодов (воздуховоды и фасонные части диаметром до 300 мм, элементы креплений, подвесы)</t>
  </si>
  <si>
    <t xml:space="preserve">Монтаж пластиковых воздуховодов </t>
  </si>
  <si>
    <t xml:space="preserve">   (с учетом герметизации )</t>
  </si>
  <si>
    <t>Трасса  воздуховодов из оцинкованной стали (воздуховоды и фасонные части диаметром до 300 мм, элементы креплений, подвесы)</t>
  </si>
  <si>
    <t>Установка уголка светодиодной ленты</t>
  </si>
  <si>
    <t>в стоимость позиции входят расходные материалы- "холодная сварка"</t>
  </si>
  <si>
    <t>Подготовка проема, монтаж дверной коробки, установка двери, установка замков, ручек, настройка работы. Пропенивание дверного проема, шпатлевка, шлифовка покраска проема, откосов.</t>
  </si>
  <si>
    <t>Снятие старого полотна, монтаж нового с регулировкой петель и замков.</t>
  </si>
  <si>
    <t>Монтаж замка ригельного рольставней</t>
  </si>
  <si>
    <t>Выявление неисправности, запуск с дозаправкой, ремонт элементов системы включая их снятие и установку и герметизацию (фум, герметик , лен включены в позицию), без учета их замены.</t>
  </si>
  <si>
    <t>Установка бытовой системы фильтрации воды, включая набор катриджей, подводки и крана, проверка работоспособности.</t>
  </si>
  <si>
    <t>Замена всех фильтрующих элементов системы</t>
  </si>
  <si>
    <t>Выполнение работ аналогично п 390. При возхникновении спорных вопросов выставление работ данной позицией согласовывается с заказчиком</t>
  </si>
  <si>
    <t>позиция применяется при общей массе материала более &gt;=100 кг на расстояние до 50 м. включительно, при перемещении груза далее 50м. применить коэфф 1,2 за каждые 20м, коэфф за этажность 1,5 за этаж (вверх и вниз)</t>
  </si>
  <si>
    <t>Уборка прилегающей территории от снега</t>
  </si>
  <si>
    <t>Срочный выезд специалиста. Вскрытие замка (не применимо к почтовому замку внутреннего ящика)</t>
  </si>
  <si>
    <t>Снятие замка. Монтаж нового. Регулировка, проверка работоспособности (не применимо к почтовому замку внутреннего ящика).</t>
  </si>
  <si>
    <t>Замер, заготовка стекол, обрезка, обработка кромок, заготовка Монтаж полкодержателей, установка и регулировка полки</t>
  </si>
  <si>
    <t>Замер, заготовка стекол для дверок, обрезка, обработка кромок, сверление отверстий, Установка фурнитуры петель, замков, монтаж, регулировка дверок.</t>
  </si>
  <si>
    <t>Автоматический выключатель 3P 10А (C) 6kA</t>
  </si>
  <si>
    <t>Автоматический выключатель 3P 16А (C) 6kA</t>
  </si>
  <si>
    <t>Автоматический выключатель 3P 20А (C) 6kA</t>
  </si>
  <si>
    <t>Автоматический выключатель 3P 25А (C) 6kA</t>
  </si>
  <si>
    <t>Автоматический выключатель 3P 32А (C) 6kA</t>
  </si>
  <si>
    <t>Автоматический выключатель 3P 40А (C) 6kA</t>
  </si>
  <si>
    <t>Автоматический выключатель 3P 50-63А (C) 6kA</t>
  </si>
  <si>
    <t>Автоматический выключатель 1P 40А (C) 6kA</t>
  </si>
  <si>
    <t>Автоматический выключатель 1P 6А (C) 6kA</t>
  </si>
  <si>
    <t>Автоматический выключатель 1P 10А (C) 6kA</t>
  </si>
  <si>
    <t>Автоматический выключатель 1P 16А (C) 6kA</t>
  </si>
  <si>
    <t>Автоматический выключатель 1P 20А (C) 6kA</t>
  </si>
  <si>
    <t>Автоматический выключатель 1P 25А (C) 6kA</t>
  </si>
  <si>
    <t>Автоматический выключатель 1P 32А (C) 6kA</t>
  </si>
  <si>
    <t>Автоматический выключатель 1P 50-63А (C) 6kA</t>
  </si>
  <si>
    <t>Дифф. Автомат C10 AC30</t>
  </si>
  <si>
    <t>Дифф. Автомат C16 AC30</t>
  </si>
  <si>
    <t>Дифф. Автомат C20 AC30</t>
  </si>
  <si>
    <t>Дифф. Автомат C25  AC30</t>
  </si>
  <si>
    <t>Дифф. Автомат C32 AC30</t>
  </si>
  <si>
    <t>Дифф. Автомат C40 AC30</t>
  </si>
  <si>
    <t>УЗО 25/0,03 (тип АС) 16A-30мА 230/400В</t>
  </si>
  <si>
    <t>УЗО 40/0,03 (тип АС) 25A-30мА 230/400В</t>
  </si>
  <si>
    <t>УЗО 25/0,03 (тип АС) 32A-30мА 230/400В</t>
  </si>
  <si>
    <t>УЗО 40/0,03 (тип АС) 40A-30мА 230/400В</t>
  </si>
  <si>
    <t>Дифавтомат, однофазный, двухполюсный с тепловым и электромагнитным расцепителем, характеристика электромагнитного расцепителя "С", 6А; C6, 30 мА, тип АС</t>
  </si>
  <si>
    <t>Дифавтомат, однофазный, двухполюсный с тепловым и электромагнитным расцепителем, характеристика электромагнитного расцепителя "С", 4А, C4, 30 мА, тип АС</t>
  </si>
  <si>
    <t xml:space="preserve">Двухполюсный модульный автоматический выключатель 10A, 2p, 100mA, C </t>
  </si>
  <si>
    <t>Нагревательный мат Теплолюкс MiNi/ProfiMat, ( в т. ч. материалы нагревательный мат, датчик,  расходные материалы для монтажа),</t>
  </si>
  <si>
    <t>Водонагреватель проточный City 3500 3,5 кВт душ+кран Thermex (либо аналог)</t>
  </si>
  <si>
    <t>Водонагреватель накопительный (50 л.) Thermex (либо аналог)</t>
  </si>
  <si>
    <t>Комплект картриджей для фильтра Аквафор (либо аналога)</t>
  </si>
  <si>
    <t>Электропривод с аварийным открыванием</t>
  </si>
  <si>
    <t>Толщина стали 1,5 мм, порошковая окраска, многослойный шумоизоляционный материал, 2 противосъемных штыря, замок 3класса взомостойкости, ручки, окраска под RAL</t>
  </si>
  <si>
    <t>Тепловая пушка электрическая Ballu BKN-3 (либо аналог)</t>
  </si>
  <si>
    <t>Инфракрасный обогреватель Ballu BIH-S2-0.6 (либо аналог)</t>
  </si>
  <si>
    <t>Кран шаровый амер вод Ду-15</t>
  </si>
  <si>
    <t>18. Доп позиции</t>
  </si>
  <si>
    <t>Лопата для снега</t>
  </si>
  <si>
    <t>Ледоруб</t>
  </si>
  <si>
    <t>Противоприсадные шипы (от птиц)</t>
  </si>
  <si>
    <t>Скотч упаковочный (клейкая лента) 48х60м</t>
  </si>
  <si>
    <t>Стрейч пленка упаковочная ширина 500мм</t>
  </si>
  <si>
    <t>Сайдинг Альта-Профиль</t>
  </si>
  <si>
    <t>Изготовление дубликатов ключей для сейфа, с учетом заготовки, работы и.т.д.</t>
  </si>
  <si>
    <t>Дверное полотно</t>
  </si>
  <si>
    <t>ДВП</t>
  </si>
  <si>
    <t>Формат ТТ</t>
  </si>
  <si>
    <t>Итого ТТ по Лоту, шт:</t>
  </si>
  <si>
    <t>Москва иМосковская область</t>
  </si>
  <si>
    <t>Москва</t>
  </si>
  <si>
    <t>г. Москва, ул. Азовская, д.24 корп. 3</t>
  </si>
  <si>
    <t>г. Москва, ул. Лётчика Ульянина, д.5</t>
  </si>
  <si>
    <t>г. Москва, пр. Волгоградский, д.82/37</t>
  </si>
  <si>
    <t>г. Москва, пр. Ленинский, д.109</t>
  </si>
  <si>
    <t>Цена технического обслуживания за 1 м2 в месяц (руб. без НДС)</t>
  </si>
  <si>
    <t>Таблица  "Ежемесячное абонентское техническое обслуживание ТТ 2024-2025г</t>
  </si>
  <si>
    <r>
      <t xml:space="preserve">Стоимость технического обслуживания в месяц за Салон (Объект) в  (руб) без НДС. </t>
    </r>
    <r>
      <rPr>
        <b/>
        <u/>
        <sz val="11"/>
        <color indexed="10"/>
        <rFont val="Calibri"/>
        <family val="2"/>
        <charset val="204"/>
        <scheme val="minor"/>
      </rPr>
      <t>Расчитывается автоматически</t>
    </r>
    <r>
      <rPr>
        <b/>
        <u/>
        <sz val="11"/>
        <color indexed="60"/>
        <rFont val="Calibri"/>
        <family val="2"/>
        <charset val="204"/>
        <scheme val="minor"/>
      </rPr>
      <t>.</t>
    </r>
    <r>
      <rPr>
        <b/>
        <sz val="11"/>
        <color indexed="60"/>
        <rFont val="Calibri"/>
        <family val="2"/>
        <charset val="204"/>
        <scheme val="minor"/>
      </rPr>
      <t xml:space="preserve"> </t>
    </r>
    <r>
      <rPr>
        <b/>
        <sz val="11"/>
        <color indexed="10"/>
        <rFont val="Calibri"/>
        <family val="2"/>
        <charset val="204"/>
        <scheme val="minor"/>
      </rPr>
      <t>Сюда входит стоимость используемых материалов.</t>
    </r>
  </si>
  <si>
    <t xml:space="preserve">Стоимость АТО всех ТТ лота в месяц (руб. без НДС) </t>
  </si>
  <si>
    <t>TON 2.1</t>
  </si>
  <si>
    <t>TOS 3.0</t>
  </si>
  <si>
    <t>3) В стоимость ежемесячного абонентского технического обслуживания входит стоимость материалов для работ, обязательных для одной ТТ. В случае превышения материалов , закупленных на обслуживание одного объекта, Заказчик оплачивает Исполнителю дополнительно стоимость этих материалов согласно Прайс-листа, на основании предоставленных Подрядчиком Актов выполненных работ.</t>
  </si>
  <si>
    <t>Наименование участника, ИНН</t>
  </si>
  <si>
    <t>Наименование Участника, ИНН</t>
  </si>
  <si>
    <t>_____________________2024г.</t>
  </si>
  <si>
    <t>1) Необходимо заполнить жёлтую ячейку "Цена АТО за 1м2 в месяц (руб. без НДС)" в соответствии с типом ТТ: проставляя цену в данных графах Вы закладываете основу для расчета стоимости работ в месяц для конкретного объекта.</t>
  </si>
  <si>
    <t>2) Ячейки "Цена технического обслуживания в месяц за 1 м2 в (руб) без НДС." и "Стоимость технического обслуживания в месяц за ТТ(Объект) в (руб) без НДС." заполнятся и просчитаются автоматически, на основании заполненной Вами ячейки "Цена технического обслуживания за 1м2 в месяц (руб. без НДС) " .</t>
  </si>
  <si>
    <t xml:space="preserve">1. Ежемесячное техническое обслуживание торговых точек Т2                                                                                                                                      </t>
  </si>
  <si>
    <t>г. Москва, пр. Мичуринский, д.3</t>
  </si>
  <si>
    <t>Средний объем за год на 1 объект</t>
  </si>
  <si>
    <t>№ по прайсу</t>
  </si>
  <si>
    <t>Объем работ/ материалов</t>
  </si>
  <si>
    <t>Цена за единицу, в руб. без НДС</t>
  </si>
  <si>
    <t>Сумма, в руб. без НДС</t>
  </si>
  <si>
    <t>I. Работы</t>
  </si>
  <si>
    <t>Итого по разделу демонтаж</t>
  </si>
  <si>
    <t>Итого по разделу полы</t>
  </si>
  <si>
    <t>Итого по разделу стены</t>
  </si>
  <si>
    <t>Итого по разделу потолок</t>
  </si>
  <si>
    <t>5. Двери и окна</t>
  </si>
  <si>
    <t>Итого по разделу двери и окна</t>
  </si>
  <si>
    <t>Итого по разделу усиление</t>
  </si>
  <si>
    <t>Итого по разделу электромонтаж</t>
  </si>
  <si>
    <t>Итого по разделу сантехника</t>
  </si>
  <si>
    <t>Итого по разделу фасад</t>
  </si>
  <si>
    <t>Итого по разделу крыша, кровля</t>
  </si>
  <si>
    <t>Итого по разделу крыльцо</t>
  </si>
  <si>
    <t>Итого по разделу уличные работы</t>
  </si>
  <si>
    <t>Итого по разделу прочие работы</t>
  </si>
  <si>
    <t>Итого по разделу Работы</t>
  </si>
  <si>
    <t>Итого по разделу электрика</t>
  </si>
  <si>
    <t xml:space="preserve">Итого по разделу полы, крыльцо, прилегающая территория </t>
  </si>
  <si>
    <t xml:space="preserve">Итого по разделу потолок </t>
  </si>
  <si>
    <t>Итого по разделу кровля</t>
  </si>
  <si>
    <t>Итого по разделу рольставни</t>
  </si>
  <si>
    <t>Итого по разделу окна, двери</t>
  </si>
  <si>
    <t>Итого по разделу теплотехника</t>
  </si>
  <si>
    <t>Итого по разделу прочее</t>
  </si>
  <si>
    <t>13. Типовые монтажные работы/услуги по СКК</t>
  </si>
  <si>
    <t>Итого по разделу СКК</t>
  </si>
  <si>
    <t>Итого по разделу Материалы</t>
  </si>
  <si>
    <t>Итого по салонам МФР</t>
  </si>
  <si>
    <t>Capex</t>
  </si>
  <si>
    <t>Контакты (ФИО, телефон, почта)</t>
  </si>
  <si>
    <t>Сколько лет на рынке, в каких городах</t>
  </si>
  <si>
    <t>Опыт работы по предмету (указать основных клиентов, указать готовность приложить договоры или контакты ответственных для подтверждения)</t>
  </si>
  <si>
    <t>Наименование участника</t>
  </si>
  <si>
    <t>ИТОГО Ежемесячное техническое обслуживание ТТ Т2 по Лоту Москва и Московская область</t>
  </si>
  <si>
    <t xml:space="preserve">1) Заполнить цену 1 м2 тех. обслуживания на листе "Ежемесячное обслуживани", внести значение ИТОГО за год меньше или равное НМЦ по всем объектам на ЭТП </t>
  </si>
  <si>
    <t>2) На листе "Прайс-лист работ" внести цены на работы в ЖЁЛТЫЕ поля</t>
  </si>
  <si>
    <t xml:space="preserve">3) После заполнения данных на лист "Виртуальная смета" подтянуться ед. расценки (помечено галочкой) по работам и сформируется ИТОГО. Внести значение ИТОГО по виртуальной смете меньше или равное НМЦ на ЭТП </t>
  </si>
  <si>
    <t>ВНИМАНИЕ!!! ЛИСТ "Виртуальная смета" НЕ КОРРЕКТИРУЕТСЯ. ЗАПОЛНЯЕТСЯ АВТОМАТИЧЕСКИ С УЧЕТОМ ЗАПОЛНЯЕМЫХ ДАННЫХ НА ЛИСТЕ "Прайс-лист работ"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</si>
</sst>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_-;\-* #,##0.00\ _₽_-;_-* &quot;-&quot;??\ _₽_-;_-@_-"/>
    <numFmt numFmtId="165" formatCode="#,##0&quot; DM&quot;_);\(#,##0&quot; DM&quot;_)"/>
    <numFmt numFmtId="166" formatCode="_-* #,##0.00&quot;р.&quot;_-;\-* #,##0.00&quot;р.&quot;_-;_-* \-??&quot;р.&quot;_-;_-@_-"/>
    <numFmt numFmtId="167" formatCode="#,##0&quot;DM&quot;_);\(#,##0&quot;DM&quot;_)"/>
    <numFmt numFmtId="168" formatCode="dddd&quot;, &quot;mmmm\ dd&quot;, &quot;yyyy"/>
    <numFmt numFmtId="169" formatCode="0\ ;[Red]\-0\ "/>
    <numFmt numFmtId="170" formatCode="_(* #,##0.00_);_(* \(#,##0.00\);_(* \-??_);_(@_)"/>
    <numFmt numFmtId="171" formatCode="#&quot; шт&quot;"/>
    <numFmt numFmtId="172" formatCode="0&quot; -х камерный&quot;"/>
    <numFmt numFmtId="173" formatCode="#,##0.00;[Red]#,##0.00"/>
    <numFmt numFmtId="174" formatCode="_(\$* #,##0.00_);_(\$* \(#,##0.00\);_(\$* \-??_);_(@_)"/>
    <numFmt numFmtId="175" formatCode="[$$-409]#,##0.00"/>
    <numFmt numFmtId="176" formatCode="0.0000"/>
  </numFmts>
  <fonts count="77" x14ac:knownFonts="1">
    <font>
      <sz val="11"/>
      <color indexed="8"/>
      <name val="Calibri"/>
      <family val="2"/>
      <charset val="204"/>
    </font>
    <font>
      <sz val="11"/>
      <color theme="1"/>
      <name val="Calibri"/>
      <family val="2"/>
      <charset val="204"/>
      <scheme val="minor"/>
    </font>
    <font>
      <sz val="10"/>
      <name val="Arial"/>
      <family val="2"/>
      <charset val="204"/>
    </font>
    <font>
      <sz val="10"/>
      <name val="Arial Cyr"/>
      <family val="2"/>
      <charset val="204"/>
    </font>
    <font>
      <sz val="11"/>
      <color indexed="9"/>
      <name val="Calibri"/>
      <family val="2"/>
      <charset val="204"/>
    </font>
    <font>
      <sz val="11"/>
      <name val="Arial"/>
      <family val="2"/>
      <charset val="204"/>
    </font>
    <font>
      <b/>
      <sz val="8"/>
      <color indexed="8"/>
      <name val="Verdana"/>
      <family val="2"/>
      <charset val="204"/>
    </font>
    <font>
      <sz val="8"/>
      <color indexed="12"/>
      <name val="Verdana"/>
      <family val="2"/>
      <charset val="204"/>
    </font>
    <font>
      <b/>
      <sz val="8"/>
      <color indexed="21"/>
      <name val="Verdana"/>
      <family val="2"/>
      <charset val="204"/>
    </font>
    <font>
      <sz val="8"/>
      <color indexed="8"/>
      <name val="Verdana"/>
      <family val="2"/>
      <charset val="204"/>
    </font>
    <font>
      <sz val="8"/>
      <color indexed="63"/>
      <name val="Verdana"/>
      <family val="2"/>
      <charset val="204"/>
    </font>
    <font>
      <sz val="8"/>
      <color indexed="48"/>
      <name val="Verdana"/>
      <family val="2"/>
      <charset val="204"/>
    </font>
    <font>
      <sz val="8"/>
      <color indexed="10"/>
      <name val="Verdana"/>
      <family val="2"/>
      <charset val="204"/>
    </font>
    <font>
      <b/>
      <sz val="18"/>
      <color indexed="62"/>
      <name val="Cambria"/>
      <family val="2"/>
      <charset val="204"/>
    </font>
    <font>
      <sz val="11"/>
      <color indexed="62"/>
      <name val="Calibri"/>
      <family val="2"/>
      <charset val="204"/>
    </font>
    <font>
      <b/>
      <sz val="11"/>
      <color indexed="63"/>
      <name val="Calibri"/>
      <family val="2"/>
      <charset val="204"/>
    </font>
    <font>
      <b/>
      <sz val="11"/>
      <color indexed="52"/>
      <name val="Calibri"/>
      <family val="2"/>
      <charset val="204"/>
    </font>
    <font>
      <u/>
      <sz val="10"/>
      <color indexed="12"/>
      <name val="Arial Cyr"/>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color indexed="8"/>
      <name val="Arial Narrow"/>
      <family val="2"/>
      <charset val="204"/>
    </font>
    <font>
      <b/>
      <sz val="10"/>
      <name val="Arial Narrow"/>
      <family val="2"/>
      <charset val="204"/>
    </font>
    <font>
      <b/>
      <sz val="12"/>
      <name val="Arial Narrow"/>
      <family val="2"/>
      <charset val="204"/>
    </font>
    <font>
      <b/>
      <sz val="16"/>
      <color indexed="8"/>
      <name val="Arial Narrow"/>
      <family val="2"/>
      <charset val="204"/>
    </font>
    <font>
      <sz val="12"/>
      <color indexed="8"/>
      <name val="Arial Narrow"/>
      <family val="2"/>
      <charset val="204"/>
    </font>
    <font>
      <sz val="11"/>
      <color indexed="8"/>
      <name val="Calibri"/>
      <family val="2"/>
      <charset val="204"/>
    </font>
    <font>
      <sz val="11"/>
      <color indexed="8"/>
      <name val="Calibri"/>
      <family val="2"/>
    </font>
    <font>
      <sz val="11"/>
      <color theme="1"/>
      <name val="Calibri"/>
      <family val="2"/>
      <scheme val="minor"/>
    </font>
    <font>
      <sz val="11"/>
      <color theme="1"/>
      <name val="Calibri"/>
      <family val="2"/>
      <charset val="204"/>
      <scheme val="minor"/>
    </font>
    <font>
      <sz val="10"/>
      <color rgb="FFFF0000"/>
      <name val="Arial Narrow"/>
      <family val="2"/>
      <charset val="204"/>
    </font>
    <font>
      <sz val="11"/>
      <color indexed="8"/>
      <name val="Calibri"/>
      <family val="2"/>
      <charset val="204"/>
      <scheme val="minor"/>
    </font>
    <font>
      <b/>
      <sz val="12"/>
      <color indexed="8"/>
      <name val="Calibri"/>
      <family val="2"/>
      <charset val="204"/>
      <scheme val="minor"/>
    </font>
    <font>
      <b/>
      <sz val="11"/>
      <name val="Calibri"/>
      <family val="2"/>
      <charset val="204"/>
      <scheme val="minor"/>
    </font>
    <font>
      <b/>
      <sz val="11"/>
      <color indexed="8"/>
      <name val="Calibri"/>
      <family val="2"/>
      <charset val="204"/>
      <scheme val="minor"/>
    </font>
    <font>
      <sz val="11"/>
      <name val="Calibri"/>
      <family val="2"/>
      <charset val="204"/>
      <scheme val="minor"/>
    </font>
    <font>
      <b/>
      <u/>
      <sz val="11"/>
      <name val="Calibri"/>
      <family val="2"/>
      <charset val="204"/>
      <scheme val="minor"/>
    </font>
    <font>
      <b/>
      <sz val="16"/>
      <color rgb="FFFF0000"/>
      <name val="Calibri"/>
      <family val="2"/>
      <charset val="204"/>
      <scheme val="minor"/>
    </font>
    <font>
      <b/>
      <sz val="11"/>
      <color indexed="60"/>
      <name val="Calibri"/>
      <family val="2"/>
      <charset val="204"/>
      <scheme val="minor"/>
    </font>
    <font>
      <sz val="11"/>
      <color indexed="10"/>
      <name val="Calibri"/>
      <family val="2"/>
      <charset val="204"/>
      <scheme val="minor"/>
    </font>
    <font>
      <b/>
      <u/>
      <sz val="11"/>
      <color indexed="10"/>
      <name val="Calibri"/>
      <family val="2"/>
      <charset val="204"/>
      <scheme val="minor"/>
    </font>
    <font>
      <b/>
      <u/>
      <sz val="11"/>
      <color indexed="60"/>
      <name val="Calibri"/>
      <family val="2"/>
      <charset val="204"/>
      <scheme val="minor"/>
    </font>
    <font>
      <b/>
      <sz val="11"/>
      <color indexed="10"/>
      <name val="Calibri"/>
      <family val="2"/>
      <charset val="204"/>
      <scheme val="minor"/>
    </font>
    <font>
      <sz val="10"/>
      <color indexed="8"/>
      <name val="Calibri"/>
      <family val="2"/>
      <charset val="204"/>
      <scheme val="minor"/>
    </font>
    <font>
      <b/>
      <sz val="12"/>
      <name val="Calibri"/>
      <family val="2"/>
      <charset val="204"/>
      <scheme val="minor"/>
    </font>
    <font>
      <sz val="11"/>
      <name val="Calibri"/>
      <family val="2"/>
      <charset val="204"/>
    </font>
    <font>
      <sz val="10"/>
      <color theme="1"/>
      <name val="Arial Narrow"/>
      <family val="2"/>
      <charset val="204"/>
    </font>
    <font>
      <b/>
      <sz val="9"/>
      <color indexed="81"/>
      <name val="Tahoma"/>
      <family val="2"/>
      <charset val="204"/>
    </font>
    <font>
      <sz val="9"/>
      <color indexed="81"/>
      <name val="Tahoma"/>
      <family val="2"/>
      <charset val="204"/>
    </font>
    <font>
      <sz val="12"/>
      <color theme="1"/>
      <name val="Arial Narrow"/>
      <family val="2"/>
      <charset val="204"/>
    </font>
    <font>
      <sz val="12"/>
      <name val="Arial Narrow"/>
      <family val="2"/>
      <charset val="204"/>
    </font>
    <font>
      <b/>
      <sz val="12"/>
      <color theme="1"/>
      <name val="Arial Narrow"/>
      <family val="2"/>
      <charset val="204"/>
    </font>
    <font>
      <b/>
      <sz val="12"/>
      <color indexed="8"/>
      <name val="Arial Narrow"/>
      <family val="2"/>
      <charset val="204"/>
    </font>
    <font>
      <b/>
      <u/>
      <sz val="12"/>
      <name val="Arial Narrow"/>
      <family val="2"/>
      <charset val="204"/>
    </font>
    <font>
      <b/>
      <sz val="12"/>
      <color indexed="10"/>
      <name val="Arial Narrow"/>
      <family val="2"/>
      <charset val="204"/>
    </font>
    <font>
      <sz val="11"/>
      <color rgb="FF000000"/>
      <name val="Calibri"/>
      <family val="2"/>
      <charset val="204"/>
    </font>
    <font>
      <sz val="10"/>
      <color rgb="FF000000"/>
      <name val="Arial"/>
      <family val="2"/>
      <charset val="204"/>
    </font>
    <font>
      <sz val="11"/>
      <color rgb="FFFF0000"/>
      <name val="Arial Narrow"/>
      <family val="2"/>
      <charset val="204"/>
    </font>
    <font>
      <sz val="11"/>
      <color theme="1"/>
      <name val="Calibri"/>
      <family val="2"/>
      <charset val="204"/>
    </font>
    <font>
      <sz val="11"/>
      <color theme="1"/>
      <name val="Arial Narrow"/>
      <family val="2"/>
      <charset val="204"/>
    </font>
    <font>
      <b/>
      <sz val="11"/>
      <color theme="1"/>
      <name val="Arial Narrow"/>
      <family val="2"/>
      <charset val="204"/>
    </font>
    <font>
      <b/>
      <sz val="11"/>
      <color rgb="FFFF0000"/>
      <name val="Arial Narrow"/>
      <family val="2"/>
      <charset val="204"/>
    </font>
    <font>
      <sz val="11"/>
      <color rgb="FFFF0000"/>
      <name val="Calibri"/>
      <family val="2"/>
      <charset val="204"/>
    </font>
    <font>
      <sz val="11"/>
      <name val="Arial Narrow"/>
      <family val="2"/>
      <charset val="204"/>
    </font>
    <font>
      <b/>
      <sz val="18"/>
      <color rgb="FFFF0000"/>
      <name val="Calibri"/>
      <family val="2"/>
      <charset val="204"/>
      <scheme val="minor"/>
    </font>
    <font>
      <b/>
      <sz val="20"/>
      <color rgb="FFFF0000"/>
      <name val="Calibri"/>
      <family val="2"/>
      <charset val="204"/>
      <scheme val="minor"/>
    </font>
    <font>
      <b/>
      <sz val="20"/>
      <color rgb="FFFF0000"/>
      <name val="Arial Narrow"/>
      <family val="2"/>
      <charset val="204"/>
    </font>
    <font>
      <b/>
      <sz val="11"/>
      <color rgb="FFFF0000"/>
      <name val="Calibri"/>
      <family val="2"/>
      <charset val="204"/>
    </font>
  </fonts>
  <fills count="52">
    <fill>
      <patternFill patternType="none"/>
    </fill>
    <fill>
      <patternFill patternType="gray125"/>
    </fill>
    <fill>
      <patternFill patternType="solid">
        <fgColor indexed="27"/>
        <bgColor indexed="42"/>
      </patternFill>
    </fill>
    <fill>
      <patternFill patternType="solid">
        <fgColor indexed="31"/>
        <bgColor indexed="41"/>
      </patternFill>
    </fill>
    <fill>
      <patternFill patternType="solid">
        <fgColor indexed="44"/>
        <bgColor indexed="41"/>
      </patternFill>
    </fill>
    <fill>
      <patternFill patternType="solid">
        <fgColor indexed="45"/>
        <bgColor indexed="29"/>
      </patternFill>
    </fill>
    <fill>
      <patternFill patternType="solid">
        <fgColor indexed="42"/>
        <bgColor indexed="27"/>
      </patternFill>
    </fill>
    <fill>
      <patternFill patternType="solid">
        <fgColor indexed="26"/>
        <bgColor indexed="9"/>
      </patternFill>
    </fill>
    <fill>
      <patternFill patternType="solid">
        <fgColor indexed="46"/>
        <bgColor indexed="24"/>
      </patternFill>
    </fill>
    <fill>
      <patternFill patternType="solid">
        <fgColor indexed="47"/>
        <bgColor indexed="22"/>
      </patternFill>
    </fill>
    <fill>
      <patternFill patternType="solid">
        <fgColor indexed="29"/>
        <bgColor indexed="45"/>
      </patternFill>
    </fill>
    <fill>
      <patternFill patternType="solid">
        <fgColor indexed="11"/>
        <bgColor indexed="49"/>
      </patternFill>
    </fill>
    <fill>
      <patternFill patternType="solid">
        <fgColor indexed="43"/>
        <bgColor indexed="26"/>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15"/>
        <bgColor indexed="35"/>
      </patternFill>
    </fill>
    <fill>
      <patternFill patternType="solid">
        <fgColor indexed="52"/>
        <bgColor indexed="51"/>
      </patternFill>
    </fill>
    <fill>
      <patternFill patternType="solid">
        <fgColor indexed="9"/>
        <bgColor indexed="26"/>
      </patternFill>
    </fill>
    <fill>
      <patternFill patternType="solid">
        <fgColor indexed="10"/>
        <bgColor indexed="60"/>
      </patternFill>
    </fill>
    <fill>
      <patternFill patternType="solid">
        <fgColor indexed="53"/>
        <bgColor indexed="52"/>
      </patternFill>
    </fill>
    <fill>
      <patternFill patternType="solid">
        <fgColor indexed="57"/>
        <bgColor indexed="21"/>
      </patternFill>
    </fill>
    <fill>
      <patternFill patternType="solid">
        <fgColor indexed="50"/>
        <bgColor indexed="51"/>
      </patternFill>
    </fill>
    <fill>
      <patternFill patternType="solid">
        <fgColor indexed="41"/>
        <bgColor indexed="44"/>
      </patternFill>
    </fill>
    <fill>
      <patternFill patternType="solid">
        <fgColor indexed="54"/>
        <bgColor indexed="23"/>
      </patternFill>
    </fill>
    <fill>
      <patternFill patternType="solid">
        <fgColor indexed="40"/>
        <bgColor indexed="49"/>
      </patternFill>
    </fill>
    <fill>
      <patternFill patternType="solid">
        <fgColor indexed="22"/>
        <bgColor indexed="31"/>
      </patternFill>
    </fill>
    <fill>
      <patternFill patternType="solid">
        <fgColor indexed="62"/>
        <bgColor indexed="56"/>
      </patternFill>
    </fill>
    <fill>
      <patternFill patternType="solid">
        <fgColor indexed="55"/>
        <bgColor indexed="23"/>
      </patternFill>
    </fill>
    <fill>
      <patternFill patternType="solid">
        <fgColor theme="0"/>
        <bgColor indexed="26"/>
      </patternFill>
    </fill>
    <fill>
      <patternFill patternType="solid">
        <fgColor theme="0"/>
        <bgColor indexed="64"/>
      </patternFill>
    </fill>
    <fill>
      <patternFill patternType="solid">
        <fgColor theme="0" tint="-0.34998626667073579"/>
        <bgColor indexed="64"/>
      </patternFill>
    </fill>
    <fill>
      <patternFill patternType="solid">
        <fgColor theme="0" tint="-0.34998626667073579"/>
        <bgColor indexed="41"/>
      </patternFill>
    </fill>
    <fill>
      <patternFill patternType="solid">
        <fgColor theme="4" tint="0.59999389629810485"/>
        <bgColor indexed="26"/>
      </patternFill>
    </fill>
    <fill>
      <patternFill patternType="solid">
        <fgColor rgb="FF92D050"/>
        <bgColor indexed="64"/>
      </patternFill>
    </fill>
    <fill>
      <patternFill patternType="solid">
        <fgColor theme="0" tint="-0.34998626667073579"/>
        <bgColor indexed="26"/>
      </patternFill>
    </fill>
    <fill>
      <patternFill patternType="solid">
        <fgColor theme="4" tint="0.59999389629810485"/>
        <bgColor indexed="64"/>
      </patternFill>
    </fill>
    <fill>
      <patternFill patternType="solid">
        <fgColor theme="4" tint="0.79998168889431442"/>
        <bgColor indexed="26"/>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26"/>
      </patternFill>
    </fill>
    <fill>
      <patternFill patternType="solid">
        <fgColor theme="9" tint="0.79998168889431442"/>
        <bgColor indexed="64"/>
      </patternFill>
    </fill>
    <fill>
      <patternFill patternType="solid">
        <fgColor rgb="FFFFFF00"/>
        <bgColor indexed="26"/>
      </patternFill>
    </fill>
    <fill>
      <patternFill patternType="solid">
        <fgColor rgb="FFFFFF00"/>
        <bgColor indexed="64"/>
      </patternFill>
    </fill>
    <fill>
      <patternFill patternType="solid">
        <fgColor theme="4" tint="0.79998168889431442"/>
        <bgColor indexed="41"/>
      </patternFill>
    </fill>
    <fill>
      <patternFill patternType="solid">
        <fgColor theme="4" tint="0.39997558519241921"/>
        <bgColor indexed="4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39997558519241921"/>
        <bgColor indexed="45"/>
      </patternFill>
    </fill>
    <fill>
      <patternFill patternType="solid">
        <fgColor rgb="FF00B0F0"/>
        <bgColor indexed="34"/>
      </patternFill>
    </fill>
    <fill>
      <patternFill patternType="solid">
        <fgColor rgb="FFFFFF00"/>
        <bgColor indexed="45"/>
      </patternFill>
    </fill>
  </fills>
  <borders count="44">
    <border>
      <left/>
      <right/>
      <top/>
      <bottom/>
      <diagonal/>
    </border>
    <border>
      <left style="thin">
        <color indexed="22"/>
      </left>
      <right/>
      <top style="thin">
        <color indexed="22"/>
      </top>
      <bottom style="thin">
        <color indexed="22"/>
      </bottom>
      <diagonal/>
    </border>
    <border>
      <left/>
      <right style="thin">
        <color indexed="22"/>
      </right>
      <top/>
      <bottom style="thin">
        <color indexed="22"/>
      </bottom>
      <diagonal/>
    </border>
    <border>
      <left style="thin">
        <color indexed="27"/>
      </left>
      <right style="thin">
        <color indexed="48"/>
      </right>
      <top style="medium">
        <color indexed="27"/>
      </top>
      <bottom style="thin">
        <color indexed="48"/>
      </bottom>
      <diagonal/>
    </border>
    <border>
      <left style="thin">
        <color indexed="48"/>
      </left>
      <right style="thin">
        <color indexed="48"/>
      </right>
      <top style="thin">
        <color indexed="48"/>
      </top>
      <bottom style="thin">
        <color indexed="48"/>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8"/>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02">
    <xf numFmtId="0" fontId="0" fillId="0" borderId="0"/>
    <xf numFmtId="0" fontId="2" fillId="0" borderId="0"/>
    <xf numFmtId="0" fontId="3" fillId="0" borderId="0"/>
    <xf numFmtId="0" fontId="2" fillId="0" borderId="0"/>
    <xf numFmtId="0" fontId="2" fillId="0" borderId="0"/>
    <xf numFmtId="0" fontId="2" fillId="0" borderId="0"/>
    <xf numFmtId="0" fontId="2" fillId="0" borderId="0"/>
    <xf numFmtId="0" fontId="35" fillId="2"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7"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6"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2"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4" fillId="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9"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35" fillId="0" borderId="0"/>
    <xf numFmtId="0" fontId="2" fillId="0" borderId="0"/>
    <xf numFmtId="0" fontId="5" fillId="0" borderId="0"/>
    <xf numFmtId="0" fontId="6" fillId="7" borderId="1" applyNumberFormat="0" applyProtection="0">
      <alignment vertical="center"/>
    </xf>
    <xf numFmtId="0" fontId="7" fillId="7" borderId="1" applyNumberFormat="0" applyProtection="0">
      <alignment vertical="center"/>
    </xf>
    <xf numFmtId="0" fontId="6" fillId="7" borderId="0" applyNumberFormat="0" applyProtection="0">
      <alignment horizontal="left" vertical="center" indent="1"/>
    </xf>
    <xf numFmtId="0" fontId="6" fillId="7" borderId="1" applyNumberFormat="0" applyProtection="0">
      <alignment horizontal="left" vertical="top" indent="1"/>
    </xf>
    <xf numFmtId="0" fontId="8" fillId="19" borderId="2" applyNumberFormat="0" applyProtection="0">
      <alignment horizontal="left" vertical="center" indent="1"/>
    </xf>
    <xf numFmtId="0" fontId="9" fillId="5" borderId="1" applyNumberFormat="0" applyProtection="0">
      <alignment horizontal="right" vertical="center"/>
    </xf>
    <xf numFmtId="0" fontId="9" fillId="10" borderId="1" applyNumberFormat="0" applyProtection="0">
      <alignment horizontal="right" vertical="center"/>
    </xf>
    <xf numFmtId="0" fontId="9" fillId="20" borderId="1" applyNumberFormat="0" applyProtection="0">
      <alignment horizontal="right" vertical="center"/>
    </xf>
    <xf numFmtId="0" fontId="9" fillId="13" borderId="1" applyNumberFormat="0" applyProtection="0">
      <alignment horizontal="right" vertical="center"/>
    </xf>
    <xf numFmtId="0" fontId="9" fillId="18" borderId="1" applyNumberFormat="0" applyProtection="0">
      <alignment horizontal="right" vertical="center"/>
    </xf>
    <xf numFmtId="0" fontId="9" fillId="21" borderId="1" applyNumberFormat="0" applyProtection="0">
      <alignment horizontal="right" vertical="center"/>
    </xf>
    <xf numFmtId="0" fontId="9" fillId="22" borderId="1" applyNumberFormat="0" applyProtection="0">
      <alignment horizontal="right" vertical="center"/>
    </xf>
    <xf numFmtId="0" fontId="9" fillId="23" borderId="1" applyNumberFormat="0" applyProtection="0">
      <alignment horizontal="right" vertical="center"/>
    </xf>
    <xf numFmtId="0" fontId="9" fillId="11" borderId="1" applyNumberFormat="0" applyProtection="0">
      <alignment horizontal="right" vertical="center"/>
    </xf>
    <xf numFmtId="0" fontId="6" fillId="24" borderId="3" applyNumberFormat="0" applyProtection="0">
      <alignment horizontal="left" vertical="center" indent="1"/>
    </xf>
    <xf numFmtId="0" fontId="9" fillId="2" borderId="0" applyNumberFormat="0" applyProtection="0">
      <alignment horizontal="left" vertical="center" indent="1"/>
    </xf>
    <xf numFmtId="0" fontId="9" fillId="25" borderId="0" applyNumberFormat="0" applyProtection="0">
      <alignment horizontal="left" vertical="center" indent="1"/>
    </xf>
    <xf numFmtId="0" fontId="9" fillId="26" borderId="4" applyNumberFormat="0" applyProtection="0">
      <alignment horizontal="right" vertical="center"/>
    </xf>
    <xf numFmtId="0" fontId="9" fillId="2" borderId="0" applyNumberFormat="0" applyProtection="0">
      <alignment horizontal="left" vertical="center" indent="1"/>
    </xf>
    <xf numFmtId="0" fontId="9" fillId="26" borderId="0" applyNumberFormat="0" applyProtection="0">
      <alignment horizontal="left" vertical="center" indent="1"/>
    </xf>
    <xf numFmtId="0" fontId="9" fillId="27" borderId="5" applyNumberFormat="0" applyProtection="0">
      <alignment horizontal="left" vertical="center" indent="1"/>
    </xf>
    <xf numFmtId="0" fontId="9" fillId="27" borderId="5" applyNumberFormat="0" applyProtection="0">
      <alignment horizontal="left" vertical="top" indent="1"/>
    </xf>
    <xf numFmtId="0" fontId="9" fillId="19" borderId="5" applyNumberFormat="0" applyProtection="0">
      <alignment horizontal="left" vertical="center" indent="1"/>
    </xf>
    <xf numFmtId="0" fontId="9" fillId="19" borderId="5" applyNumberFormat="0" applyProtection="0">
      <alignment horizontal="left" vertical="top" indent="1"/>
    </xf>
    <xf numFmtId="0" fontId="9" fillId="19" borderId="5" applyNumberFormat="0" applyProtection="0">
      <alignment horizontal="left" vertical="center" indent="1"/>
    </xf>
    <xf numFmtId="0" fontId="9" fillId="19" borderId="5" applyNumberFormat="0" applyProtection="0">
      <alignment horizontal="left" vertical="top" indent="1"/>
    </xf>
    <xf numFmtId="0" fontId="9" fillId="19" borderId="5" applyNumberFormat="0" applyProtection="0">
      <alignment horizontal="left" vertical="center" indent="1"/>
    </xf>
    <xf numFmtId="0" fontId="9" fillId="0" borderId="5" applyNumberFormat="0" applyProtection="0">
      <alignment horizontal="left" vertical="top" indent="1"/>
    </xf>
    <xf numFmtId="0" fontId="9" fillId="19" borderId="1" applyNumberFormat="0">
      <protection locked="0"/>
    </xf>
    <xf numFmtId="0" fontId="9" fillId="7" borderId="1" applyNumberFormat="0" applyProtection="0">
      <alignment vertical="center"/>
    </xf>
    <xf numFmtId="0" fontId="7" fillId="7" borderId="1" applyNumberFormat="0" applyProtection="0">
      <alignment vertical="center"/>
    </xf>
    <xf numFmtId="0" fontId="9" fillId="7" borderId="1" applyNumberFormat="0" applyProtection="0">
      <alignment horizontal="left" vertical="center" indent="1"/>
    </xf>
    <xf numFmtId="0" fontId="9" fillId="7" borderId="1" applyNumberFormat="0" applyProtection="0">
      <alignment horizontal="left" vertical="top" indent="1"/>
    </xf>
    <xf numFmtId="0" fontId="9" fillId="19" borderId="1" applyNumberFormat="0" applyProtection="0">
      <alignment horizontal="right" vertical="center"/>
    </xf>
    <xf numFmtId="0" fontId="7" fillId="2" borderId="1" applyNumberFormat="0" applyProtection="0">
      <alignment horizontal="right" vertical="center"/>
    </xf>
    <xf numFmtId="0" fontId="10" fillId="19" borderId="5" applyNumberFormat="0" applyProtection="0">
      <alignment horizontal="left" vertical="top" wrapText="1" indent="1"/>
    </xf>
    <xf numFmtId="0" fontId="8" fillId="0" borderId="1" applyNumberFormat="0" applyProtection="0">
      <alignment horizontal="left" vertical="top" indent="1"/>
    </xf>
    <xf numFmtId="0" fontId="11" fillId="17" borderId="0" applyNumberFormat="0" applyProtection="0">
      <alignment horizontal="left" vertical="center" indent="1"/>
    </xf>
    <xf numFmtId="0" fontId="12" fillId="2" borderId="4" applyNumberFormat="0" applyProtection="0">
      <alignment horizontal="right" vertical="center"/>
    </xf>
    <xf numFmtId="0" fontId="8" fillId="0" borderId="6" applyNumberFormat="0" applyAlignment="0" applyProtection="0"/>
    <xf numFmtId="0" fontId="10" fillId="19" borderId="7" applyNumberFormat="0" applyProtection="0">
      <alignment horizontal="left" vertical="top" indent="1"/>
    </xf>
    <xf numFmtId="0" fontId="13" fillId="0" borderId="0" applyNumberFormat="0" applyFill="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14" fillId="9" borderId="8" applyNumberFormat="0" applyAlignment="0" applyProtection="0"/>
    <xf numFmtId="0" fontId="14" fillId="9" borderId="8" applyNumberFormat="0" applyAlignment="0" applyProtection="0"/>
    <xf numFmtId="0" fontId="15" fillId="27" borderId="9" applyNumberFormat="0" applyAlignment="0" applyProtection="0"/>
    <xf numFmtId="0" fontId="15" fillId="27" borderId="9" applyNumberFormat="0" applyAlignment="0" applyProtection="0"/>
    <xf numFmtId="0" fontId="16" fillId="27" borderId="8" applyNumberFormat="0" applyAlignment="0" applyProtection="0"/>
    <xf numFmtId="0" fontId="16" fillId="27"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165" fontId="35" fillId="0" borderId="0" applyFill="0" applyBorder="0" applyAlignment="0" applyProtection="0"/>
    <xf numFmtId="166" fontId="35" fillId="0" borderId="0" applyFill="0" applyBorder="0" applyAlignment="0" applyProtection="0"/>
    <xf numFmtId="166" fontId="2" fillId="0" borderId="0" applyFill="0" applyBorder="0" applyAlignment="0" applyProtection="0"/>
    <xf numFmtId="167" fontId="35" fillId="0" borderId="0" applyFill="0" applyBorder="0" applyAlignment="0" applyProtection="0"/>
    <xf numFmtId="0" fontId="18" fillId="0" borderId="10" applyNumberFormat="0" applyFill="0" applyAlignment="0" applyProtection="0"/>
    <xf numFmtId="0" fontId="18" fillId="0" borderId="10"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13" applyNumberFormat="0" applyFill="0" applyAlignment="0" applyProtection="0"/>
    <xf numFmtId="0" fontId="21" fillId="0" borderId="13" applyNumberFormat="0" applyFill="0" applyAlignment="0" applyProtection="0"/>
    <xf numFmtId="0" fontId="22" fillId="29" borderId="14" applyNumberFormat="0" applyAlignment="0" applyProtection="0"/>
    <xf numFmtId="0" fontId="22" fillId="29" borderId="14"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12" borderId="0" applyNumberFormat="0" applyBorder="0" applyAlignment="0" applyProtection="0"/>
    <xf numFmtId="0" fontId="24" fillId="12" borderId="0" applyNumberFormat="0" applyBorder="0" applyAlignment="0" applyProtection="0"/>
    <xf numFmtId="0" fontId="35" fillId="0" borderId="0"/>
    <xf numFmtId="0" fontId="35" fillId="0" borderId="0"/>
    <xf numFmtId="0" fontId="3" fillId="0" borderId="0"/>
    <xf numFmtId="0" fontId="37" fillId="0" borderId="0"/>
    <xf numFmtId="0" fontId="35" fillId="0" borderId="0"/>
    <xf numFmtId="0" fontId="35" fillId="0" borderId="0"/>
    <xf numFmtId="168" fontId="35" fillId="0" borderId="0"/>
    <xf numFmtId="0" fontId="2" fillId="0" borderId="0"/>
    <xf numFmtId="0" fontId="2" fillId="0" borderId="0"/>
    <xf numFmtId="0" fontId="35" fillId="0" borderId="0"/>
    <xf numFmtId="0" fontId="35" fillId="0" borderId="0"/>
    <xf numFmtId="0" fontId="35" fillId="0" borderId="0"/>
    <xf numFmtId="0" fontId="35" fillId="0" borderId="0"/>
    <xf numFmtId="0" fontId="35" fillId="0" borderId="0"/>
    <xf numFmtId="0" fontId="36" fillId="0" borderId="0"/>
    <xf numFmtId="0" fontId="3" fillId="0" borderId="0"/>
    <xf numFmtId="0" fontId="2" fillId="0" borderId="0"/>
    <xf numFmtId="0" fontId="38" fillId="0" borderId="0" applyFont="0" applyFill="0" applyBorder="0"/>
    <xf numFmtId="0" fontId="3" fillId="0" borderId="0"/>
    <xf numFmtId="0" fontId="2" fillId="0" borderId="0"/>
    <xf numFmtId="0" fontId="38" fillId="0" borderId="0" applyFont="0" applyFill="0" applyBorder="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168" fontId="35" fillId="0" borderId="0"/>
    <xf numFmtId="169" fontId="35" fillId="0" borderId="0" applyFill="0" applyBorder="0" applyAlignment="0" applyProtection="0"/>
    <xf numFmtId="0" fontId="25" fillId="5" borderId="0" applyNumberFormat="0" applyBorder="0" applyAlignment="0" applyProtection="0"/>
    <xf numFmtId="0" fontId="25" fillId="5" borderId="0" applyNumberFormat="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5" fillId="7" borderId="7" applyNumberFormat="0" applyAlignment="0" applyProtection="0"/>
    <xf numFmtId="0" fontId="35" fillId="7" borderId="7" applyNumberFormat="0" applyAlignment="0" applyProtection="0"/>
    <xf numFmtId="9" fontId="35" fillId="0" borderId="0" applyFill="0" applyBorder="0" applyAlignment="0" applyProtection="0"/>
    <xf numFmtId="9" fontId="35" fillId="0" borderId="0" applyFill="0" applyBorder="0" applyAlignment="0" applyProtection="0"/>
    <xf numFmtId="9" fontId="35" fillId="0" borderId="0" applyFill="0" applyBorder="0" applyAlignment="0" applyProtection="0"/>
    <xf numFmtId="9" fontId="35" fillId="0" borderId="0" applyFill="0" applyBorder="0" applyAlignment="0" applyProtection="0"/>
    <xf numFmtId="0" fontId="27" fillId="0" borderId="15" applyNumberFormat="0" applyFill="0" applyAlignment="0" applyProtection="0"/>
    <xf numFmtId="0" fontId="27" fillId="0" borderId="15" applyNumberFormat="0" applyFill="0" applyAlignment="0" applyProtection="0"/>
    <xf numFmtId="172" fontId="35" fillId="0" borderId="0" applyFill="0" applyBorder="0" applyProtection="0"/>
    <xf numFmtId="0" fontId="2" fillId="0" borderId="0"/>
    <xf numFmtId="0" fontId="28" fillId="0" borderId="0" applyNumberFormat="0" applyFill="0" applyBorder="0" applyAlignment="0" applyProtection="0"/>
    <xf numFmtId="0" fontId="28" fillId="0" borderId="0" applyNumberFormat="0" applyFill="0" applyBorder="0" applyAlignment="0" applyProtection="0"/>
    <xf numFmtId="170" fontId="35" fillId="0" borderId="0" applyFill="0" applyBorder="0" applyAlignment="0" applyProtection="0"/>
    <xf numFmtId="170" fontId="35" fillId="0" borderId="0" applyFill="0" applyBorder="0" applyAlignment="0" applyProtection="0"/>
    <xf numFmtId="170" fontId="35" fillId="0" borderId="0" applyFill="0" applyBorder="0" applyAlignment="0" applyProtection="0"/>
    <xf numFmtId="170" fontId="35" fillId="0" borderId="0" applyFill="0" applyBorder="0" applyAlignment="0" applyProtection="0"/>
    <xf numFmtId="170" fontId="35" fillId="0" borderId="0" applyFill="0" applyBorder="0" applyAlignment="0" applyProtection="0"/>
    <xf numFmtId="0" fontId="29" fillId="6" borderId="0" applyNumberFormat="0" applyBorder="0" applyAlignment="0" applyProtection="0"/>
    <xf numFmtId="0" fontId="29" fillId="6" borderId="0" applyNumberFormat="0" applyBorder="0" applyAlignment="0" applyProtection="0"/>
    <xf numFmtId="171" fontId="35" fillId="0" borderId="0" applyFill="0" applyBorder="0" applyAlignment="0" applyProtection="0"/>
    <xf numFmtId="0" fontId="2" fillId="0" borderId="0"/>
    <xf numFmtId="0" fontId="1" fillId="0" borderId="0" applyFont="0" applyFill="0" applyBorder="0"/>
    <xf numFmtId="0" fontId="1" fillId="0" borderId="0" applyFont="0" applyFill="0" applyBorder="0"/>
    <xf numFmtId="164" fontId="35" fillId="0" borderId="0" applyFont="0" applyFill="0" applyBorder="0" applyAlignment="0" applyProtection="0"/>
    <xf numFmtId="0" fontId="1" fillId="0" borderId="0"/>
    <xf numFmtId="0" fontId="37" fillId="0" borderId="0"/>
    <xf numFmtId="43" fontId="35" fillId="0" borderId="0" applyFont="0" applyFill="0" applyBorder="0" applyAlignment="0" applyProtection="0"/>
  </cellStyleXfs>
  <cellXfs count="244">
    <xf numFmtId="0" fontId="0" fillId="0" borderId="0" xfId="0"/>
    <xf numFmtId="0" fontId="30" fillId="0" borderId="0" xfId="0" applyFont="1" applyAlignment="1" applyProtection="1">
      <alignment horizontal="center"/>
      <protection locked="0"/>
    </xf>
    <xf numFmtId="0" fontId="30" fillId="0" borderId="0" xfId="0" applyFont="1" applyAlignment="1" applyProtection="1">
      <alignment horizontal="center"/>
    </xf>
    <xf numFmtId="0" fontId="30" fillId="0" borderId="0" xfId="0" applyFont="1" applyFill="1" applyAlignment="1" applyProtection="1">
      <alignment horizontal="center"/>
      <protection locked="0"/>
    </xf>
    <xf numFmtId="0" fontId="30" fillId="0" borderId="0" xfId="0" applyFont="1" applyFill="1" applyAlignment="1" applyProtection="1">
      <alignment horizontal="center"/>
    </xf>
    <xf numFmtId="0" fontId="30" fillId="0" borderId="0" xfId="0" applyFont="1" applyAlignment="1" applyProtection="1">
      <alignment horizontal="center" vertical="center"/>
    </xf>
    <xf numFmtId="0" fontId="30" fillId="0" borderId="0" xfId="0" applyFont="1" applyAlignment="1" applyProtection="1">
      <alignment horizontal="center" vertical="center"/>
      <protection locked="0"/>
    </xf>
    <xf numFmtId="0" fontId="33" fillId="0" borderId="0" xfId="0" applyFont="1" applyAlignment="1" applyProtection="1">
      <alignment horizontal="center"/>
    </xf>
    <xf numFmtId="0" fontId="33" fillId="0" borderId="0" xfId="0" applyFont="1" applyAlignment="1" applyProtection="1">
      <alignment horizontal="center"/>
      <protection locked="0"/>
    </xf>
    <xf numFmtId="0" fontId="39" fillId="0" borderId="0" xfId="0" applyFont="1" applyAlignment="1" applyProtection="1">
      <alignment horizontal="center"/>
    </xf>
    <xf numFmtId="0" fontId="30" fillId="0" borderId="0" xfId="0" applyFont="1" applyAlignment="1" applyProtection="1">
      <alignment horizontal="center" vertical="top"/>
    </xf>
    <xf numFmtId="0" fontId="30" fillId="0" borderId="0" xfId="0" applyFont="1" applyAlignment="1" applyProtection="1">
      <alignment horizontal="center" vertical="top"/>
      <protection locked="0"/>
    </xf>
    <xf numFmtId="0" fontId="40" fillId="0" borderId="20" xfId="0" applyFont="1" applyBorder="1" applyAlignment="1">
      <alignment horizontal="center" vertical="center" wrapText="1"/>
    </xf>
    <xf numFmtId="0" fontId="40" fillId="0" borderId="20" xfId="0" applyFont="1" applyFill="1" applyBorder="1" applyAlignment="1" applyProtection="1">
      <alignment horizontal="center" vertical="center" wrapText="1"/>
    </xf>
    <xf numFmtId="2" fontId="46" fillId="30" borderId="20" xfId="0" applyNumberFormat="1" applyFont="1" applyFill="1" applyBorder="1" applyAlignment="1" applyProtection="1">
      <alignment horizontal="center" vertical="center" wrapText="1"/>
      <protection locked="0"/>
    </xf>
    <xf numFmtId="0" fontId="42" fillId="34" borderId="20" xfId="0" applyFont="1" applyFill="1" applyBorder="1" applyAlignment="1" applyProtection="1">
      <alignment horizontal="center" vertical="center" wrapText="1"/>
      <protection locked="0"/>
    </xf>
    <xf numFmtId="0" fontId="44" fillId="29" borderId="20" xfId="0" applyFont="1" applyFill="1" applyBorder="1" applyAlignment="1" applyProtection="1">
      <alignment horizontal="center" vertical="center" wrapText="1"/>
      <protection locked="0"/>
    </xf>
    <xf numFmtId="0" fontId="45" fillId="34" borderId="20" xfId="0" applyFont="1" applyFill="1" applyBorder="1" applyAlignment="1" applyProtection="1">
      <alignment vertical="center" wrapText="1"/>
      <protection locked="0"/>
    </xf>
    <xf numFmtId="0" fontId="0" fillId="0" borderId="0" xfId="0" applyAlignment="1">
      <alignment wrapText="1"/>
    </xf>
    <xf numFmtId="0" fontId="54" fillId="0" borderId="20" xfId="0" applyFont="1" applyBorder="1" applyAlignment="1">
      <alignment horizontal="left" vertical="top" wrapText="1"/>
    </xf>
    <xf numFmtId="0" fontId="21" fillId="37" borderId="29" xfId="0" applyFont="1" applyFill="1" applyBorder="1" applyAlignment="1">
      <alignment vertical="top"/>
    </xf>
    <xf numFmtId="0" fontId="21" fillId="37" borderId="28" xfId="0" applyFont="1" applyFill="1" applyBorder="1" applyAlignment="1">
      <alignment vertical="top"/>
    </xf>
    <xf numFmtId="0" fontId="21" fillId="37" borderId="28" xfId="0" applyFont="1" applyFill="1" applyBorder="1" applyAlignment="1">
      <alignment vertical="top" wrapText="1"/>
    </xf>
    <xf numFmtId="0" fontId="54" fillId="0" borderId="30" xfId="0" applyFont="1" applyBorder="1" applyAlignment="1">
      <alignment horizontal="left" vertical="top"/>
    </xf>
    <xf numFmtId="0" fontId="54" fillId="0" borderId="0" xfId="0" applyFont="1" applyFill="1" applyBorder="1" applyAlignment="1">
      <alignment horizontal="center" vertical="top"/>
    </xf>
    <xf numFmtId="0" fontId="0" fillId="0" borderId="0" xfId="0" applyFill="1" applyBorder="1" applyAlignment="1">
      <alignment horizontal="right" vertical="top"/>
    </xf>
    <xf numFmtId="0" fontId="0" fillId="0" borderId="0" xfId="0" applyAlignment="1">
      <alignment horizontal="right" vertical="top"/>
    </xf>
    <xf numFmtId="0" fontId="54" fillId="0" borderId="20" xfId="0" applyFont="1" applyBorder="1" applyAlignment="1">
      <alignment vertical="top" wrapText="1"/>
    </xf>
    <xf numFmtId="0" fontId="54" fillId="0" borderId="31" xfId="0" applyFont="1" applyBorder="1" applyAlignment="1">
      <alignment horizontal="left" vertical="top"/>
    </xf>
    <xf numFmtId="0" fontId="54" fillId="0" borderId="20" xfId="0" applyFont="1" applyBorder="1" applyAlignment="1">
      <alignment vertical="top"/>
    </xf>
    <xf numFmtId="0" fontId="54" fillId="0" borderId="20" xfId="0" applyFont="1" applyBorder="1" applyAlignment="1">
      <alignment horizontal="center" vertical="top"/>
    </xf>
    <xf numFmtId="0" fontId="54" fillId="31" borderId="20" xfId="0" applyFont="1" applyFill="1" applyBorder="1" applyAlignment="1">
      <alignment horizontal="center" vertical="top"/>
    </xf>
    <xf numFmtId="0" fontId="54" fillId="0" borderId="29" xfId="0" applyFont="1" applyBorder="1" applyAlignment="1">
      <alignment horizontal="left" vertical="top"/>
    </xf>
    <xf numFmtId="0" fontId="54" fillId="0" borderId="28" xfId="0" applyFont="1" applyBorder="1" applyAlignment="1">
      <alignment horizontal="left" vertical="top" wrapText="1"/>
    </xf>
    <xf numFmtId="0" fontId="54" fillId="0" borderId="28" xfId="0" applyFont="1" applyBorder="1" applyAlignment="1">
      <alignment horizontal="center" vertical="top"/>
    </xf>
    <xf numFmtId="0" fontId="54" fillId="0" borderId="27" xfId="0" applyFont="1" applyBorder="1" applyAlignment="1">
      <alignment horizontal="center" vertical="top"/>
    </xf>
    <xf numFmtId="0" fontId="54" fillId="0" borderId="32" xfId="0" applyFont="1" applyBorder="1" applyAlignment="1">
      <alignment horizontal="left" vertical="top"/>
    </xf>
    <xf numFmtId="0" fontId="54" fillId="0" borderId="33" xfId="0" applyFont="1" applyBorder="1" applyAlignment="1">
      <alignment vertical="top" wrapText="1"/>
    </xf>
    <xf numFmtId="0" fontId="44" fillId="0" borderId="20" xfId="0" applyFont="1" applyBorder="1" applyAlignment="1">
      <alignment vertical="top"/>
    </xf>
    <xf numFmtId="0" fontId="54" fillId="0" borderId="27" xfId="0" applyFont="1" applyBorder="1" applyAlignment="1">
      <alignment horizontal="left" vertical="top"/>
    </xf>
    <xf numFmtId="0" fontId="44" fillId="0" borderId="27" xfId="0" applyFont="1" applyBorder="1" applyAlignment="1">
      <alignment vertical="top"/>
    </xf>
    <xf numFmtId="0" fontId="59" fillId="0" borderId="0" xfId="0" applyNumberFormat="1" applyFont="1" applyFill="1" applyBorder="1" applyAlignment="1">
      <alignment horizontal="center" vertical="center"/>
    </xf>
    <xf numFmtId="2" fontId="61" fillId="32" borderId="20" xfId="0" applyNumberFormat="1" applyFont="1" applyFill="1" applyBorder="1" applyAlignment="1">
      <alignment vertical="center"/>
    </xf>
    <xf numFmtId="0" fontId="61" fillId="32" borderId="20" xfId="0" applyNumberFormat="1" applyFont="1" applyFill="1" applyBorder="1" applyAlignment="1">
      <alignment horizontal="center" vertical="center"/>
    </xf>
    <xf numFmtId="0" fontId="61" fillId="32" borderId="20" xfId="0" applyNumberFormat="1" applyFont="1" applyFill="1" applyBorder="1" applyAlignment="1">
      <alignment vertical="center"/>
    </xf>
    <xf numFmtId="2" fontId="60" fillId="32" borderId="20" xfId="135" applyNumberFormat="1" applyFont="1" applyFill="1" applyBorder="1" applyAlignment="1">
      <alignment vertical="center"/>
    </xf>
    <xf numFmtId="0" fontId="60" fillId="32" borderId="20" xfId="135" applyNumberFormat="1" applyFont="1" applyFill="1" applyBorder="1" applyAlignment="1">
      <alignment horizontal="center" vertical="center"/>
    </xf>
    <xf numFmtId="0" fontId="60" fillId="32" borderId="20" xfId="135" applyNumberFormat="1" applyFont="1" applyFill="1" applyBorder="1" applyAlignment="1">
      <alignment vertical="center"/>
    </xf>
    <xf numFmtId="2" fontId="32" fillId="32" borderId="20" xfId="295" applyNumberFormat="1" applyFont="1" applyFill="1" applyBorder="1" applyAlignment="1">
      <alignment horizontal="center" vertical="center" wrapText="1"/>
    </xf>
    <xf numFmtId="2" fontId="58" fillId="32" borderId="20" xfId="0" applyNumberFormat="1" applyFont="1" applyFill="1" applyBorder="1" applyAlignment="1">
      <alignment horizontal="center" vertical="center"/>
    </xf>
    <xf numFmtId="0" fontId="59" fillId="36" borderId="20" xfId="0" applyNumberFormat="1" applyFont="1" applyFill="1" applyBorder="1" applyAlignment="1" applyProtection="1">
      <alignment horizontal="center" vertical="center" wrapText="1"/>
      <protection locked="0"/>
    </xf>
    <xf numFmtId="0" fontId="59" fillId="36" borderId="20" xfId="0" applyNumberFormat="1" applyFont="1" applyFill="1" applyBorder="1" applyAlignment="1" applyProtection="1">
      <alignment horizontal="left" vertical="center" wrapText="1"/>
      <protection locked="0"/>
    </xf>
    <xf numFmtId="0" fontId="32" fillId="32" borderId="20" xfId="135" applyNumberFormat="1" applyFont="1" applyFill="1" applyBorder="1" applyAlignment="1">
      <alignment horizontal="left" vertical="center"/>
    </xf>
    <xf numFmtId="2" fontId="32" fillId="33" borderId="20" xfId="0" applyNumberFormat="1" applyFont="1" applyFill="1" applyBorder="1" applyAlignment="1" applyProtection="1">
      <alignment vertical="center"/>
      <protection locked="0"/>
    </xf>
    <xf numFmtId="0" fontId="32" fillId="33" borderId="20" xfId="0" applyNumberFormat="1" applyFont="1" applyFill="1" applyBorder="1" applyAlignment="1" applyProtection="1">
      <alignment horizontal="center" vertical="center"/>
      <protection locked="0"/>
    </xf>
    <xf numFmtId="0" fontId="32" fillId="33" borderId="20" xfId="0" applyNumberFormat="1" applyFont="1" applyFill="1" applyBorder="1" applyAlignment="1" applyProtection="1">
      <alignment vertical="center"/>
      <protection locked="0"/>
    </xf>
    <xf numFmtId="2" fontId="32" fillId="32" borderId="20" xfId="135" applyNumberFormat="1" applyFont="1" applyFill="1" applyBorder="1" applyAlignment="1">
      <alignment vertical="center"/>
    </xf>
    <xf numFmtId="0" fontId="32" fillId="32" borderId="20" xfId="135" applyNumberFormat="1" applyFont="1" applyFill="1" applyBorder="1" applyAlignment="1">
      <alignment horizontal="center" vertical="center"/>
    </xf>
    <xf numFmtId="0" fontId="32" fillId="32" borderId="20" xfId="135" applyNumberFormat="1" applyFont="1" applyFill="1" applyBorder="1" applyAlignment="1">
      <alignment vertical="center"/>
    </xf>
    <xf numFmtId="2" fontId="32" fillId="32" borderId="20" xfId="0" applyNumberFormat="1" applyFont="1" applyFill="1" applyBorder="1" applyAlignment="1">
      <alignment vertical="center"/>
    </xf>
    <xf numFmtId="0" fontId="32" fillId="32" borderId="20" xfId="0" applyNumberFormat="1" applyFont="1" applyFill="1" applyBorder="1" applyAlignment="1">
      <alignment horizontal="center" vertical="center"/>
    </xf>
    <xf numFmtId="0" fontId="32" fillId="32" borderId="20" xfId="0" applyNumberFormat="1" applyFont="1" applyFill="1" applyBorder="1" applyAlignment="1">
      <alignment vertical="center"/>
    </xf>
    <xf numFmtId="2" fontId="32" fillId="32" borderId="20" xfId="253" applyNumberFormat="1" applyFont="1" applyFill="1" applyBorder="1" applyAlignment="1">
      <alignment vertical="center"/>
    </xf>
    <xf numFmtId="0" fontId="32" fillId="32" borderId="20" xfId="253" applyNumberFormat="1" applyFont="1" applyFill="1" applyBorder="1" applyAlignment="1">
      <alignment horizontal="center" vertical="center"/>
    </xf>
    <xf numFmtId="0" fontId="32" fillId="32" borderId="20" xfId="253" applyNumberFormat="1" applyFont="1" applyFill="1" applyBorder="1" applyAlignment="1">
      <alignment vertical="center"/>
    </xf>
    <xf numFmtId="0" fontId="60" fillId="32" borderId="20" xfId="135" applyNumberFormat="1" applyFont="1" applyFill="1" applyBorder="1" applyAlignment="1">
      <alignment horizontal="left" vertical="center"/>
    </xf>
    <xf numFmtId="0" fontId="32" fillId="32" borderId="20" xfId="253" applyNumberFormat="1" applyFont="1" applyFill="1" applyBorder="1" applyAlignment="1">
      <alignment horizontal="center" vertical="center" wrapText="1"/>
    </xf>
    <xf numFmtId="0" fontId="32" fillId="32" borderId="20" xfId="253" applyNumberFormat="1" applyFont="1" applyFill="1" applyBorder="1" applyAlignment="1">
      <alignment vertical="center" wrapText="1"/>
    </xf>
    <xf numFmtId="2" fontId="32" fillId="32" borderId="20" xfId="253" applyNumberFormat="1" applyFont="1" applyFill="1" applyBorder="1" applyAlignment="1">
      <alignment horizontal="center" vertical="center" wrapText="1"/>
    </xf>
    <xf numFmtId="2" fontId="32" fillId="32" borderId="20" xfId="253" applyNumberFormat="1" applyFont="1" applyFill="1" applyBorder="1" applyAlignment="1">
      <alignment vertical="center" wrapText="1"/>
    </xf>
    <xf numFmtId="2" fontId="32" fillId="31" borderId="20" xfId="295" applyNumberFormat="1" applyFont="1" applyFill="1" applyBorder="1" applyAlignment="1">
      <alignment horizontal="center" vertical="center" wrapText="1"/>
    </xf>
    <xf numFmtId="0" fontId="34" fillId="31" borderId="20" xfId="0" applyNumberFormat="1" applyFont="1" applyFill="1" applyBorder="1" applyAlignment="1">
      <alignment horizontal="left" vertical="top" wrapText="1"/>
    </xf>
    <xf numFmtId="0" fontId="34" fillId="31" borderId="20" xfId="0" applyNumberFormat="1" applyFont="1" applyFill="1" applyBorder="1" applyAlignment="1">
      <alignment horizontal="center" vertical="top"/>
    </xf>
    <xf numFmtId="0" fontId="59" fillId="30" borderId="20" xfId="0" applyNumberFormat="1" applyFont="1" applyFill="1" applyBorder="1" applyAlignment="1" applyProtection="1">
      <alignment horizontal="center" vertical="center" wrapText="1"/>
      <protection locked="0"/>
    </xf>
    <xf numFmtId="0" fontId="59" fillId="30" borderId="20" xfId="0" applyNumberFormat="1" applyFont="1" applyFill="1" applyBorder="1" applyAlignment="1" applyProtection="1">
      <alignment horizontal="left" vertical="center" wrapText="1"/>
      <protection locked="0"/>
    </xf>
    <xf numFmtId="0" fontId="0" fillId="0" borderId="0" xfId="0"/>
    <xf numFmtId="0" fontId="59" fillId="0" borderId="0" xfId="0" applyNumberFormat="1" applyFont="1" applyFill="1" applyBorder="1" applyAlignment="1">
      <alignment horizontal="left" vertical="center" wrapText="1"/>
    </xf>
    <xf numFmtId="0" fontId="59" fillId="0" borderId="0" xfId="0" applyNumberFormat="1" applyFont="1" applyFill="1" applyBorder="1" applyAlignment="1">
      <alignment horizontal="center" vertical="center" wrapText="1"/>
    </xf>
    <xf numFmtId="2" fontId="34" fillId="0" borderId="0" xfId="0" applyNumberFormat="1" applyFont="1" applyFill="1" applyBorder="1" applyAlignment="1">
      <alignment horizontal="center" vertical="center"/>
    </xf>
    <xf numFmtId="2" fontId="61" fillId="0" borderId="0" xfId="0" applyNumberFormat="1" applyFont="1" applyFill="1" applyBorder="1" applyAlignment="1">
      <alignment horizontal="left" vertical="center"/>
    </xf>
    <xf numFmtId="0" fontId="34" fillId="0" borderId="0" xfId="0" applyFont="1" applyBorder="1" applyAlignment="1">
      <alignment horizontal="left" vertical="center"/>
    </xf>
    <xf numFmtId="0" fontId="32" fillId="0" borderId="0" xfId="0" applyNumberFormat="1" applyFont="1" applyFill="1" applyBorder="1" applyAlignment="1">
      <alignment vertical="center" wrapText="1"/>
    </xf>
    <xf numFmtId="0" fontId="32" fillId="0" borderId="0" xfId="0" applyNumberFormat="1" applyFont="1" applyFill="1" applyBorder="1" applyAlignment="1">
      <alignment horizontal="center" vertical="center" wrapText="1"/>
    </xf>
    <xf numFmtId="2" fontId="61" fillId="0" borderId="0" xfId="0" applyNumberFormat="1" applyFont="1" applyFill="1" applyBorder="1" applyAlignment="1">
      <alignment horizontal="center" vertical="center" wrapText="1"/>
    </xf>
    <xf numFmtId="2" fontId="61" fillId="0" borderId="0" xfId="0" applyNumberFormat="1" applyFont="1" applyFill="1" applyBorder="1" applyAlignment="1">
      <alignment horizontal="left" vertical="center" wrapText="1"/>
    </xf>
    <xf numFmtId="0" fontId="62" fillId="0" borderId="0" xfId="134" applyNumberFormat="1" applyFont="1" applyFill="1" applyBorder="1" applyAlignment="1">
      <alignment vertical="center"/>
    </xf>
    <xf numFmtId="0" fontId="62" fillId="0" borderId="0" xfId="134" applyNumberFormat="1" applyFont="1" applyFill="1" applyBorder="1" applyAlignment="1">
      <alignment vertical="center" wrapText="1"/>
    </xf>
    <xf numFmtId="0" fontId="62" fillId="0" borderId="0" xfId="134" applyNumberFormat="1" applyFont="1" applyFill="1" applyBorder="1" applyAlignment="1">
      <alignment horizontal="center" vertical="center" wrapText="1"/>
    </xf>
    <xf numFmtId="2" fontId="62" fillId="0" borderId="0" xfId="134" applyNumberFormat="1" applyFont="1" applyFill="1" applyBorder="1" applyAlignment="1">
      <alignment horizontal="center" vertical="center" wrapText="1"/>
    </xf>
    <xf numFmtId="2" fontId="62" fillId="0" borderId="0" xfId="134" applyNumberFormat="1" applyFont="1" applyFill="1" applyBorder="1" applyAlignment="1">
      <alignment horizontal="left" vertical="center" wrapText="1"/>
    </xf>
    <xf numFmtId="0" fontId="32" fillId="4" borderId="20" xfId="0" applyNumberFormat="1" applyFont="1" applyFill="1" applyBorder="1" applyAlignment="1" applyProtection="1">
      <alignment horizontal="center" vertical="center"/>
      <protection locked="0"/>
    </xf>
    <xf numFmtId="0" fontId="32" fillId="4" borderId="20" xfId="0" applyNumberFormat="1" applyFont="1" applyFill="1" applyBorder="1" applyAlignment="1" applyProtection="1">
      <alignment horizontal="center" vertical="center" wrapText="1"/>
      <protection locked="0"/>
    </xf>
    <xf numFmtId="2" fontId="32" fillId="4" borderId="20" xfId="0" applyNumberFormat="1" applyFont="1" applyFill="1" applyBorder="1" applyAlignment="1">
      <alignment horizontal="center" vertical="center" wrapText="1"/>
    </xf>
    <xf numFmtId="0" fontId="34" fillId="31" borderId="0" xfId="0" applyFont="1" applyFill="1" applyBorder="1" applyAlignment="1">
      <alignment horizontal="left" vertical="center"/>
    </xf>
    <xf numFmtId="0" fontId="32" fillId="35" borderId="20" xfId="0" applyNumberFormat="1" applyFont="1" applyFill="1" applyBorder="1" applyAlignment="1">
      <alignment vertical="center"/>
    </xf>
    <xf numFmtId="0" fontId="32" fillId="35" borderId="20" xfId="0" applyNumberFormat="1" applyFont="1" applyFill="1" applyBorder="1" applyAlignment="1">
      <alignment horizontal="center" vertical="center"/>
    </xf>
    <xf numFmtId="2" fontId="32" fillId="35" borderId="20" xfId="0" applyNumberFormat="1" applyFont="1" applyFill="1" applyBorder="1" applyAlignment="1">
      <alignment vertical="center"/>
    </xf>
    <xf numFmtId="0" fontId="34" fillId="0" borderId="0" xfId="0" applyNumberFormat="1" applyFont="1" applyBorder="1" applyAlignment="1">
      <alignment horizontal="left" vertical="center"/>
    </xf>
    <xf numFmtId="0" fontId="34" fillId="0" borderId="0" xfId="0" applyNumberFormat="1" applyFont="1" applyBorder="1" applyAlignment="1">
      <alignment horizontal="center" vertical="center"/>
    </xf>
    <xf numFmtId="2" fontId="34" fillId="0" borderId="0" xfId="0" applyNumberFormat="1" applyFont="1" applyBorder="1" applyAlignment="1">
      <alignment horizontal="left" vertical="center"/>
    </xf>
    <xf numFmtId="0" fontId="59" fillId="0" borderId="0" xfId="0" applyNumberFormat="1" applyFont="1" applyBorder="1" applyAlignment="1">
      <alignment horizontal="center" vertical="center"/>
    </xf>
    <xf numFmtId="0" fontId="59" fillId="0" borderId="0" xfId="0" applyNumberFormat="1" applyFont="1" applyBorder="1" applyAlignment="1">
      <alignment horizontal="left" vertical="center" wrapText="1"/>
    </xf>
    <xf numFmtId="0" fontId="59" fillId="0" borderId="0" xfId="0" applyNumberFormat="1" applyFont="1" applyBorder="1" applyAlignment="1">
      <alignment horizontal="center" vertical="center" wrapText="1"/>
    </xf>
    <xf numFmtId="2" fontId="34" fillId="0" borderId="0" xfId="0" applyNumberFormat="1" applyFont="1" applyBorder="1" applyAlignment="1">
      <alignment horizontal="center" vertical="center"/>
    </xf>
    <xf numFmtId="0" fontId="58" fillId="38" borderId="20" xfId="0" applyNumberFormat="1" applyFont="1" applyFill="1" applyBorder="1" applyAlignment="1" applyProtection="1">
      <alignment horizontal="left" vertical="top" wrapText="1"/>
      <protection locked="0"/>
    </xf>
    <xf numFmtId="0" fontId="59" fillId="38" borderId="20" xfId="0" applyNumberFormat="1" applyFont="1" applyFill="1" applyBorder="1" applyAlignment="1" applyProtection="1">
      <alignment horizontal="left" vertical="center" wrapText="1"/>
      <protection locked="0"/>
    </xf>
    <xf numFmtId="0" fontId="34" fillId="31" borderId="20" xfId="0" applyNumberFormat="1" applyFont="1" applyFill="1" applyBorder="1" applyAlignment="1">
      <alignment horizontal="center" vertical="top" wrapText="1"/>
    </xf>
    <xf numFmtId="0" fontId="54" fillId="39" borderId="20" xfId="0" applyFont="1" applyFill="1" applyBorder="1" applyAlignment="1">
      <alignment vertical="top" wrapText="1"/>
    </xf>
    <xf numFmtId="49" fontId="54" fillId="39" borderId="20" xfId="0" applyNumberFormat="1" applyFont="1" applyFill="1" applyBorder="1" applyAlignment="1">
      <alignment vertical="top" wrapText="1"/>
    </xf>
    <xf numFmtId="0" fontId="40" fillId="39" borderId="0" xfId="0" applyFont="1" applyFill="1" applyBorder="1" applyAlignment="1">
      <alignment vertical="top" wrapText="1"/>
    </xf>
    <xf numFmtId="0" fontId="44" fillId="39" borderId="20" xfId="0" applyFont="1" applyFill="1" applyBorder="1" applyAlignment="1">
      <alignment vertical="top" wrapText="1"/>
    </xf>
    <xf numFmtId="0" fontId="44" fillId="39" borderId="27" xfId="0" applyFont="1" applyFill="1" applyBorder="1" applyAlignment="1">
      <alignment vertical="top" wrapText="1"/>
    </xf>
    <xf numFmtId="0" fontId="54" fillId="39" borderId="28" xfId="0" applyFont="1" applyFill="1" applyBorder="1" applyAlignment="1">
      <alignment horizontal="left" vertical="top" wrapText="1"/>
    </xf>
    <xf numFmtId="0" fontId="54" fillId="39" borderId="20" xfId="0" applyFont="1" applyFill="1" applyBorder="1" applyAlignment="1">
      <alignment horizontal="left" vertical="top" wrapText="1"/>
    </xf>
    <xf numFmtId="0" fontId="54" fillId="39" borderId="27" xfId="0" applyFont="1" applyFill="1" applyBorder="1" applyAlignment="1">
      <alignment horizontal="left" vertical="top" wrapText="1"/>
    </xf>
    <xf numFmtId="0" fontId="64" fillId="0" borderId="0" xfId="0" applyFont="1"/>
    <xf numFmtId="4" fontId="30" fillId="0" borderId="0" xfId="0" applyNumberFormat="1" applyFont="1" applyAlignment="1" applyProtection="1">
      <alignment horizontal="center"/>
    </xf>
    <xf numFmtId="0" fontId="31" fillId="40" borderId="20" xfId="0" applyFont="1" applyFill="1" applyBorder="1" applyAlignment="1">
      <alignment horizontal="center" vertical="center"/>
    </xf>
    <xf numFmtId="0" fontId="31" fillId="40" borderId="20" xfId="0" applyFont="1" applyFill="1" applyBorder="1" applyAlignment="1">
      <alignment horizontal="center" vertical="center" wrapText="1"/>
    </xf>
    <xf numFmtId="0" fontId="0" fillId="0" borderId="0" xfId="0" applyBorder="1" applyAlignment="1">
      <alignment horizontal="center"/>
    </xf>
    <xf numFmtId="49" fontId="55" fillId="31" borderId="20" xfId="0" applyNumberFormat="1" applyFont="1" applyFill="1" applyBorder="1" applyAlignment="1">
      <alignment vertical="center"/>
    </xf>
    <xf numFmtId="0" fontId="55" fillId="31" borderId="20" xfId="0" applyFont="1" applyFill="1" applyBorder="1" applyAlignment="1">
      <alignment horizontal="center" vertical="center"/>
    </xf>
    <xf numFmtId="0" fontId="65" fillId="0" borderId="37" xfId="133" applyNumberFormat="1" applyFont="1" applyFill="1" applyBorder="1" applyAlignment="1">
      <alignment vertical="top" readingOrder="1"/>
    </xf>
    <xf numFmtId="49" fontId="65" fillId="0" borderId="20" xfId="133" applyNumberFormat="1" applyFont="1" applyFill="1" applyBorder="1" applyAlignment="1">
      <alignment vertical="top" readingOrder="1"/>
    </xf>
    <xf numFmtId="0" fontId="40" fillId="0" borderId="0" xfId="0" applyFont="1" applyFill="1" applyBorder="1" applyAlignment="1" applyProtection="1">
      <alignment horizontal="center" vertical="center" wrapText="1"/>
    </xf>
    <xf numFmtId="0" fontId="43" fillId="19" borderId="20" xfId="0" applyFont="1" applyFill="1" applyBorder="1" applyAlignment="1" applyProtection="1">
      <alignment vertical="center" wrapText="1"/>
      <protection locked="0"/>
    </xf>
    <xf numFmtId="2" fontId="52" fillId="41" borderId="20" xfId="0" applyNumberFormat="1" applyFont="1" applyFill="1" applyBorder="1" applyAlignment="1">
      <alignment horizontal="center" vertical="center" wrapText="1"/>
    </xf>
    <xf numFmtId="4" fontId="52" fillId="42" borderId="20" xfId="0" applyNumberFormat="1" applyFont="1" applyFill="1" applyBorder="1" applyAlignment="1" applyProtection="1">
      <alignment horizontal="center" vertical="center" wrapText="1"/>
    </xf>
    <xf numFmtId="0" fontId="52" fillId="41" borderId="20" xfId="0" applyFont="1" applyFill="1" applyBorder="1" applyAlignment="1">
      <alignment horizontal="center" vertical="center" wrapText="1"/>
    </xf>
    <xf numFmtId="0" fontId="52" fillId="41" borderId="20" xfId="0" applyFont="1" applyFill="1" applyBorder="1" applyAlignment="1">
      <alignment vertical="center" wrapText="1"/>
    </xf>
    <xf numFmtId="0" fontId="52" fillId="42" borderId="20" xfId="0" applyFont="1" applyFill="1" applyBorder="1" applyAlignment="1">
      <alignment vertical="center"/>
    </xf>
    <xf numFmtId="16" fontId="52" fillId="41" borderId="20" xfId="0" applyNumberFormat="1" applyFont="1" applyFill="1" applyBorder="1" applyAlignment="1">
      <alignment horizontal="center" vertical="center" wrapText="1"/>
    </xf>
    <xf numFmtId="4" fontId="51" fillId="2" borderId="20" xfId="0" applyNumberFormat="1" applyFont="1" applyFill="1" applyBorder="1" applyAlignment="1" applyProtection="1">
      <alignment horizontal="center" vertical="center" wrapText="1"/>
    </xf>
    <xf numFmtId="0" fontId="30" fillId="0" borderId="0" xfId="0" applyFont="1" applyAlignment="1">
      <alignment vertical="center"/>
    </xf>
    <xf numFmtId="0" fontId="30" fillId="0" borderId="0" xfId="0" applyFont="1" applyAlignment="1" applyProtection="1">
      <alignment vertical="center"/>
      <protection locked="0"/>
    </xf>
    <xf numFmtId="2" fontId="46" fillId="43" borderId="20" xfId="0" applyNumberFormat="1" applyFont="1" applyFill="1" applyBorder="1" applyAlignment="1" applyProtection="1">
      <alignment horizontal="center" vertical="center" wrapText="1"/>
      <protection locked="0"/>
    </xf>
    <xf numFmtId="0" fontId="32" fillId="44" borderId="0" xfId="0" applyNumberFormat="1" applyFont="1" applyFill="1" applyBorder="1" applyAlignment="1">
      <alignment vertical="center"/>
    </xf>
    <xf numFmtId="0" fontId="32" fillId="44" borderId="0" xfId="0" applyNumberFormat="1" applyFont="1" applyFill="1" applyBorder="1" applyAlignment="1">
      <alignment vertical="center" wrapText="1"/>
    </xf>
    <xf numFmtId="173" fontId="58" fillId="43" borderId="20" xfId="0" applyNumberFormat="1" applyFont="1" applyFill="1" applyBorder="1" applyAlignment="1">
      <alignment horizontal="center" vertical="center"/>
    </xf>
    <xf numFmtId="173" fontId="58" fillId="44" borderId="20" xfId="0" applyNumberFormat="1" applyFont="1" applyFill="1" applyBorder="1" applyAlignment="1">
      <alignment horizontal="center" vertical="center"/>
    </xf>
    <xf numFmtId="173" fontId="59" fillId="43" borderId="20" xfId="0" applyNumberFormat="1" applyFont="1" applyFill="1" applyBorder="1" applyAlignment="1">
      <alignment horizontal="center" vertical="center"/>
    </xf>
    <xf numFmtId="0" fontId="59" fillId="33" borderId="20" xfId="0" applyNumberFormat="1" applyFont="1" applyFill="1" applyBorder="1" applyAlignment="1" applyProtection="1">
      <alignment horizontal="center" vertical="center"/>
      <protection locked="0"/>
    </xf>
    <xf numFmtId="0" fontId="59" fillId="45" borderId="20" xfId="0" applyNumberFormat="1" applyFont="1" applyFill="1" applyBorder="1" applyAlignment="1" applyProtection="1">
      <alignment horizontal="center" vertical="center"/>
      <protection locked="0"/>
    </xf>
    <xf numFmtId="0" fontId="68" fillId="0" borderId="0" xfId="0" applyNumberFormat="1" applyFont="1" applyAlignment="1"/>
    <xf numFmtId="174" fontId="69" fillId="0" borderId="0" xfId="199" applyNumberFormat="1" applyFont="1" applyFill="1" applyBorder="1" applyAlignment="1" applyProtection="1">
      <alignment horizontal="left" vertical="center" wrapText="1"/>
    </xf>
    <xf numFmtId="174" fontId="69" fillId="0" borderId="0" xfId="199" applyNumberFormat="1" applyFont="1" applyFill="1" applyBorder="1" applyAlignment="1" applyProtection="1">
      <alignment horizontal="center" vertical="center"/>
    </xf>
    <xf numFmtId="0" fontId="69" fillId="0" borderId="0" xfId="0" applyFont="1" applyAlignment="1">
      <alignment wrapText="1"/>
    </xf>
    <xf numFmtId="0" fontId="69" fillId="0" borderId="16" xfId="0" applyNumberFormat="1" applyFont="1" applyBorder="1" applyAlignment="1" applyProtection="1">
      <alignment horizontal="center" vertical="center"/>
      <protection locked="0"/>
    </xf>
    <xf numFmtId="0" fontId="69" fillId="0" borderId="16" xfId="0" applyFont="1" applyFill="1" applyBorder="1" applyAlignment="1" applyProtection="1">
      <alignment horizontal="left" vertical="center" wrapText="1"/>
      <protection locked="0"/>
    </xf>
    <xf numFmtId="0" fontId="69" fillId="0" borderId="16" xfId="0" applyFont="1" applyFill="1" applyBorder="1" applyAlignment="1" applyProtection="1">
      <alignment horizontal="center" vertical="center" wrapText="1"/>
      <protection locked="0"/>
    </xf>
    <xf numFmtId="4" fontId="69" fillId="0" borderId="16" xfId="0" applyNumberFormat="1" applyFont="1" applyFill="1" applyBorder="1" applyAlignment="1" applyProtection="1">
      <alignment horizontal="center" vertical="center" wrapText="1"/>
      <protection locked="0"/>
    </xf>
    <xf numFmtId="1" fontId="69" fillId="0" borderId="16" xfId="0" applyNumberFormat="1" applyFont="1" applyFill="1" applyBorder="1" applyAlignment="1" applyProtection="1">
      <alignment horizontal="center" vertical="center" wrapText="1"/>
      <protection locked="0"/>
    </xf>
    <xf numFmtId="175" fontId="69" fillId="0" borderId="16" xfId="0" applyNumberFormat="1" applyFont="1" applyFill="1" applyBorder="1" applyAlignment="1" applyProtection="1">
      <alignment horizontal="center" vertical="center" wrapText="1"/>
      <protection locked="0"/>
    </xf>
    <xf numFmtId="0" fontId="69" fillId="46" borderId="16" xfId="0" applyNumberFormat="1" applyFont="1" applyFill="1" applyBorder="1" applyAlignment="1">
      <alignment vertical="center" wrapText="1"/>
    </xf>
    <xf numFmtId="0" fontId="69" fillId="46" borderId="16" xfId="0" applyFont="1" applyFill="1" applyBorder="1" applyAlignment="1">
      <alignment horizontal="left" vertical="center" wrapText="1"/>
    </xf>
    <xf numFmtId="0" fontId="69" fillId="46" borderId="16" xfId="0" applyFont="1" applyFill="1" applyBorder="1" applyAlignment="1">
      <alignment vertical="center" wrapText="1"/>
    </xf>
    <xf numFmtId="0" fontId="68" fillId="0" borderId="16" xfId="0" applyNumberFormat="1" applyFont="1" applyFill="1" applyBorder="1" applyAlignment="1">
      <alignment horizontal="center" vertical="center" wrapText="1"/>
    </xf>
    <xf numFmtId="0" fontId="68" fillId="0" borderId="16" xfId="0" applyNumberFormat="1" applyFont="1" applyFill="1" applyBorder="1" applyAlignment="1">
      <alignment horizontal="left" vertical="center" wrapText="1"/>
    </xf>
    <xf numFmtId="176" fontId="68" fillId="0" borderId="16" xfId="0" applyNumberFormat="1" applyFont="1" applyFill="1" applyBorder="1" applyAlignment="1">
      <alignment horizontal="center" vertical="center" wrapText="1"/>
    </xf>
    <xf numFmtId="164" fontId="68" fillId="0" borderId="16" xfId="298" applyFont="1" applyFill="1" applyBorder="1" applyAlignment="1">
      <alignment horizontal="center" vertical="center" wrapText="1"/>
    </xf>
    <xf numFmtId="0" fontId="68" fillId="31" borderId="16" xfId="0" applyNumberFormat="1" applyFont="1" applyFill="1" applyBorder="1" applyAlignment="1">
      <alignment horizontal="center" vertical="center" wrapText="1"/>
    </xf>
    <xf numFmtId="0" fontId="68" fillId="31" borderId="16" xfId="0" applyNumberFormat="1" applyFont="1" applyFill="1" applyBorder="1" applyAlignment="1">
      <alignment horizontal="left" vertical="center" wrapText="1"/>
    </xf>
    <xf numFmtId="176" fontId="68" fillId="31" borderId="16" xfId="0" applyNumberFormat="1" applyFont="1" applyFill="1" applyBorder="1" applyAlignment="1">
      <alignment horizontal="center" vertical="center" wrapText="1"/>
    </xf>
    <xf numFmtId="164" fontId="68" fillId="31" borderId="16" xfId="298" applyFont="1" applyFill="1" applyBorder="1" applyAlignment="1">
      <alignment horizontal="center" vertical="center" wrapText="1"/>
    </xf>
    <xf numFmtId="0" fontId="69" fillId="46" borderId="16" xfId="0" applyNumberFormat="1" applyFont="1" applyFill="1" applyBorder="1" applyAlignment="1">
      <alignment vertical="center"/>
    </xf>
    <xf numFmtId="0" fontId="68" fillId="47" borderId="16" xfId="0" applyNumberFormat="1" applyFont="1" applyFill="1" applyBorder="1" applyAlignment="1">
      <alignment horizontal="left" vertical="center" wrapText="1"/>
    </xf>
    <xf numFmtId="0" fontId="68" fillId="47" borderId="16" xfId="0" applyNumberFormat="1" applyFont="1" applyFill="1" applyBorder="1" applyAlignment="1">
      <alignment horizontal="center" vertical="center" wrapText="1"/>
    </xf>
    <xf numFmtId="176" fontId="68" fillId="47" borderId="16" xfId="0" applyNumberFormat="1" applyFont="1" applyFill="1" applyBorder="1" applyAlignment="1">
      <alignment horizontal="center" vertical="center" wrapText="1"/>
    </xf>
    <xf numFmtId="164" fontId="69" fillId="47" borderId="16" xfId="298" applyFont="1" applyFill="1" applyBorder="1" applyAlignment="1">
      <alignment horizontal="center" vertical="center" wrapText="1"/>
    </xf>
    <xf numFmtId="164" fontId="68" fillId="47" borderId="16" xfId="298" applyFont="1" applyFill="1" applyBorder="1" applyAlignment="1">
      <alignment horizontal="center" vertical="center" wrapText="1"/>
    </xf>
    <xf numFmtId="0" fontId="69" fillId="47" borderId="16" xfId="0" applyNumberFormat="1" applyFont="1" applyFill="1" applyBorder="1" applyAlignment="1">
      <alignment horizontal="left" vertical="center" wrapText="1"/>
    </xf>
    <xf numFmtId="0" fontId="69" fillId="47" borderId="16" xfId="0" applyNumberFormat="1" applyFont="1" applyFill="1" applyBorder="1" applyAlignment="1">
      <alignment horizontal="center" vertical="center" wrapText="1"/>
    </xf>
    <xf numFmtId="176" fontId="69" fillId="47" borderId="16" xfId="0" applyNumberFormat="1" applyFont="1" applyFill="1" applyBorder="1" applyAlignment="1">
      <alignment horizontal="center" vertical="center" wrapText="1"/>
    </xf>
    <xf numFmtId="0" fontId="71" fillId="0" borderId="0" xfId="0" applyFont="1"/>
    <xf numFmtId="0" fontId="69" fillId="47" borderId="16" xfId="0" applyNumberFormat="1" applyFont="1" applyFill="1" applyBorder="1" applyAlignment="1">
      <alignment horizontal="left" vertical="center"/>
    </xf>
    <xf numFmtId="0" fontId="69" fillId="48" borderId="16" xfId="0" applyNumberFormat="1" applyFont="1" applyFill="1" applyBorder="1" applyAlignment="1">
      <alignment horizontal="left" vertical="center"/>
    </xf>
    <xf numFmtId="0" fontId="69" fillId="48" borderId="16" xfId="0" applyNumberFormat="1" applyFont="1" applyFill="1" applyBorder="1" applyAlignment="1">
      <alignment horizontal="left" vertical="center" wrapText="1"/>
    </xf>
    <xf numFmtId="0" fontId="69" fillId="48" borderId="16" xfId="0" applyNumberFormat="1" applyFont="1" applyFill="1" applyBorder="1" applyAlignment="1">
      <alignment horizontal="center" vertical="center" wrapText="1"/>
    </xf>
    <xf numFmtId="176" fontId="69" fillId="48" borderId="16" xfId="0" applyNumberFormat="1" applyFont="1" applyFill="1" applyBorder="1" applyAlignment="1">
      <alignment horizontal="center" vertical="center" wrapText="1"/>
    </xf>
    <xf numFmtId="164" fontId="69" fillId="48" borderId="16" xfId="298" applyFont="1" applyFill="1" applyBorder="1" applyAlignment="1">
      <alignment horizontal="center" vertical="center" wrapText="1"/>
    </xf>
    <xf numFmtId="0" fontId="69" fillId="44" borderId="16" xfId="0" applyNumberFormat="1" applyFont="1" applyFill="1" applyBorder="1" applyAlignment="1">
      <alignment horizontal="left" vertical="center"/>
    </xf>
    <xf numFmtId="0" fontId="68" fillId="44" borderId="16" xfId="0" applyNumberFormat="1" applyFont="1" applyFill="1" applyBorder="1" applyAlignment="1">
      <alignment horizontal="left" vertical="center" wrapText="1"/>
    </xf>
    <xf numFmtId="176" fontId="68" fillId="44" borderId="16" xfId="0" applyNumberFormat="1" applyFont="1" applyFill="1" applyBorder="1" applyAlignment="1">
      <alignment horizontal="left" vertical="center" wrapText="1"/>
    </xf>
    <xf numFmtId="164" fontId="68" fillId="44" borderId="16" xfId="298" applyFont="1" applyFill="1" applyBorder="1" applyAlignment="1">
      <alignment horizontal="left" vertical="center" wrapText="1"/>
    </xf>
    <xf numFmtId="176" fontId="68" fillId="47" borderId="16" xfId="0" applyNumberFormat="1" applyFont="1" applyFill="1" applyBorder="1" applyAlignment="1">
      <alignment horizontal="left" vertical="center" wrapText="1"/>
    </xf>
    <xf numFmtId="164" fontId="68" fillId="47" borderId="16" xfId="298" applyFont="1" applyFill="1" applyBorder="1" applyAlignment="1">
      <alignment horizontal="left" vertical="center" wrapText="1"/>
    </xf>
    <xf numFmtId="164" fontId="68" fillId="35" borderId="16" xfId="298" applyFont="1" applyFill="1" applyBorder="1" applyAlignment="1">
      <alignment horizontal="center" vertical="center" wrapText="1"/>
    </xf>
    <xf numFmtId="164" fontId="72" fillId="0" borderId="16" xfId="298" applyFont="1" applyFill="1" applyBorder="1" applyAlignment="1">
      <alignment horizontal="center" vertical="center" wrapText="1"/>
    </xf>
    <xf numFmtId="0" fontId="69" fillId="49" borderId="16" xfId="0" applyNumberFormat="1" applyFont="1" applyFill="1" applyBorder="1" applyAlignment="1">
      <alignment vertical="center"/>
    </xf>
    <xf numFmtId="0" fontId="69" fillId="49" borderId="16" xfId="0" applyFont="1" applyFill="1" applyBorder="1" applyAlignment="1">
      <alignment horizontal="left" vertical="center" wrapText="1"/>
    </xf>
    <xf numFmtId="0" fontId="69" fillId="49" borderId="16" xfId="0" applyFont="1" applyFill="1" applyBorder="1" applyAlignment="1">
      <alignment vertical="center" wrapText="1"/>
    </xf>
    <xf numFmtId="164" fontId="69" fillId="49" borderId="17" xfId="298" applyFont="1" applyFill="1" applyBorder="1" applyAlignment="1">
      <alignment horizontal="center" vertical="center"/>
    </xf>
    <xf numFmtId="0" fontId="67" fillId="0" borderId="0" xfId="0" applyNumberFormat="1" applyFont="1"/>
    <xf numFmtId="0" fontId="67" fillId="0" borderId="0" xfId="0" applyFont="1" applyAlignment="1">
      <alignment horizontal="left" wrapText="1"/>
    </xf>
    <xf numFmtId="0" fontId="67" fillId="0" borderId="0" xfId="0" applyFont="1" applyAlignment="1">
      <alignment horizontal="center"/>
    </xf>
    <xf numFmtId="0" fontId="67" fillId="44" borderId="0" xfId="0" applyFont="1" applyFill="1"/>
    <xf numFmtId="1" fontId="67" fillId="44" borderId="0" xfId="0" applyNumberFormat="1" applyFont="1" applyFill="1"/>
    <xf numFmtId="2" fontId="67" fillId="44" borderId="0" xfId="0" applyNumberFormat="1" applyFont="1" applyFill="1"/>
    <xf numFmtId="0" fontId="67" fillId="31" borderId="0" xfId="0" applyFont="1" applyFill="1" applyAlignment="1">
      <alignment horizontal="left" wrapText="1"/>
    </xf>
    <xf numFmtId="0" fontId="67" fillId="0" borderId="0" xfId="0" applyFont="1"/>
    <xf numFmtId="1" fontId="67" fillId="0" borderId="0" xfId="0" applyNumberFormat="1" applyFont="1"/>
    <xf numFmtId="0" fontId="69" fillId="0" borderId="16" xfId="0" applyFont="1" applyFill="1" applyBorder="1" applyAlignment="1">
      <alignment vertical="center" wrapText="1"/>
    </xf>
    <xf numFmtId="0" fontId="69" fillId="50" borderId="16" xfId="0" applyNumberFormat="1" applyFont="1" applyFill="1" applyBorder="1" applyAlignment="1">
      <alignment vertical="center" wrapText="1"/>
    </xf>
    <xf numFmtId="0" fontId="69" fillId="50" borderId="16" xfId="0" applyFont="1" applyFill="1" applyBorder="1" applyAlignment="1">
      <alignment horizontal="left" vertical="center" wrapText="1"/>
    </xf>
    <xf numFmtId="0" fontId="69" fillId="50" borderId="16" xfId="0" applyFont="1" applyFill="1" applyBorder="1" applyAlignment="1">
      <alignment vertical="center" wrapText="1"/>
    </xf>
    <xf numFmtId="0" fontId="34" fillId="0" borderId="0" xfId="0" applyFont="1" applyBorder="1" applyAlignment="1">
      <alignment horizontal="center" vertical="center"/>
    </xf>
    <xf numFmtId="1" fontId="70" fillId="0" borderId="0" xfId="0" applyNumberFormat="1" applyFont="1" applyAlignment="1">
      <alignment horizontal="center" vertical="center" wrapText="1"/>
    </xf>
    <xf numFmtId="2" fontId="69" fillId="0" borderId="16" xfId="0" applyNumberFormat="1" applyFont="1" applyFill="1" applyBorder="1" applyAlignment="1">
      <alignment horizontal="center" vertical="center" wrapText="1"/>
    </xf>
    <xf numFmtId="0" fontId="69" fillId="0" borderId="42" xfId="0" applyFont="1" applyFill="1" applyBorder="1" applyAlignment="1">
      <alignment vertical="center" wrapText="1"/>
    </xf>
    <xf numFmtId="164" fontId="68" fillId="44" borderId="16" xfId="298" applyFont="1" applyFill="1" applyBorder="1" applyAlignment="1">
      <alignment horizontal="center" vertical="center" wrapText="1"/>
    </xf>
    <xf numFmtId="43" fontId="74" fillId="43" borderId="39" xfId="301" applyFont="1" applyFill="1" applyBorder="1" applyAlignment="1">
      <alignment vertical="center" wrapText="1"/>
    </xf>
    <xf numFmtId="0" fontId="69" fillId="51" borderId="41" xfId="0" applyFont="1" applyFill="1" applyBorder="1" applyAlignment="1">
      <alignment vertical="center" wrapText="1"/>
    </xf>
    <xf numFmtId="0" fontId="75" fillId="51" borderId="41" xfId="0" applyFont="1" applyFill="1" applyBorder="1" applyAlignment="1">
      <alignment horizontal="left" vertical="center" wrapText="1"/>
    </xf>
    <xf numFmtId="0" fontId="75" fillId="51" borderId="40" xfId="0" applyNumberFormat="1" applyFont="1" applyFill="1" applyBorder="1" applyAlignment="1">
      <alignment vertical="center"/>
    </xf>
    <xf numFmtId="43" fontId="75" fillId="51" borderId="43" xfId="301" applyFont="1" applyFill="1" applyBorder="1" applyAlignment="1">
      <alignment horizontal="center" vertical="center"/>
    </xf>
    <xf numFmtId="0" fontId="21" fillId="0" borderId="0" xfId="0" applyFont="1"/>
    <xf numFmtId="0" fontId="76" fillId="0" borderId="0" xfId="0" applyFont="1"/>
    <xf numFmtId="0" fontId="53" fillId="23" borderId="20" xfId="0" applyFont="1" applyFill="1" applyBorder="1" applyAlignment="1" applyProtection="1">
      <alignment horizontal="center" vertical="center" wrapText="1"/>
      <protection locked="0"/>
    </xf>
    <xf numFmtId="0" fontId="43" fillId="29" borderId="20" xfId="0" applyFont="1" applyFill="1" applyBorder="1" applyAlignment="1" applyProtection="1">
      <alignment horizontal="center" vertical="center" wrapText="1"/>
    </xf>
    <xf numFmtId="0" fontId="43" fillId="27" borderId="20" xfId="0" applyFont="1" applyFill="1" applyBorder="1" applyAlignment="1">
      <alignment horizontal="center" vertical="center" wrapText="1"/>
    </xf>
    <xf numFmtId="0" fontId="66" fillId="0" borderId="17" xfId="0" applyNumberFormat="1" applyFont="1" applyFill="1" applyBorder="1" applyAlignment="1" applyProtection="1">
      <alignment horizontal="left" vertical="center" wrapText="1"/>
      <protection locked="0"/>
    </xf>
    <xf numFmtId="0" fontId="66" fillId="0" borderId="16" xfId="0" applyFont="1" applyFill="1" applyBorder="1" applyAlignment="1" applyProtection="1">
      <alignment horizontal="left" vertical="center" wrapText="1"/>
      <protection locked="0"/>
    </xf>
    <xf numFmtId="0" fontId="66" fillId="0" borderId="16" xfId="0" applyFont="1" applyFill="1" applyBorder="1" applyAlignment="1" applyProtection="1">
      <alignment vertical="center" wrapText="1"/>
      <protection locked="0"/>
    </xf>
    <xf numFmtId="2" fontId="73" fillId="43" borderId="21" xfId="0" applyNumberFormat="1" applyFont="1" applyFill="1" applyBorder="1" applyAlignment="1">
      <alignment vertical="center" wrapText="1"/>
    </xf>
    <xf numFmtId="2" fontId="73" fillId="43" borderId="22" xfId="0" applyNumberFormat="1" applyFont="1" applyFill="1" applyBorder="1" applyAlignment="1">
      <alignment vertical="center" wrapText="1"/>
    </xf>
    <xf numFmtId="0" fontId="33" fillId="0" borderId="20" xfId="0" applyFont="1" applyFill="1" applyBorder="1" applyAlignment="1" applyProtection="1">
      <alignment horizontal="left" vertical="center"/>
      <protection locked="0"/>
    </xf>
    <xf numFmtId="0" fontId="33" fillId="0" borderId="20" xfId="0" applyFont="1" applyFill="1" applyBorder="1" applyAlignment="1" applyProtection="1">
      <alignment horizontal="left" vertical="center" wrapText="1"/>
      <protection locked="0"/>
    </xf>
    <xf numFmtId="0" fontId="33" fillId="44" borderId="20" xfId="0" applyFont="1" applyFill="1" applyBorder="1" applyAlignment="1" applyProtection="1">
      <alignment horizontal="center" vertical="center"/>
      <protection locked="0"/>
    </xf>
    <xf numFmtId="0" fontId="51" fillId="2" borderId="34" xfId="0" applyFont="1" applyFill="1" applyBorder="1" applyAlignment="1" applyProtection="1">
      <alignment horizontal="center" vertical="center" wrapText="1"/>
    </xf>
    <xf numFmtId="0" fontId="51" fillId="2" borderId="35" xfId="0" applyFont="1" applyFill="1" applyBorder="1" applyAlignment="1" applyProtection="1">
      <alignment horizontal="center" vertical="center" wrapText="1"/>
    </xf>
    <xf numFmtId="0" fontId="51" fillId="2" borderId="36" xfId="0" applyFont="1" applyFill="1" applyBorder="1" applyAlignment="1" applyProtection="1">
      <alignment horizontal="center" vertical="center" wrapText="1"/>
    </xf>
    <xf numFmtId="4" fontId="43" fillId="9" borderId="33" xfId="0" applyNumberFormat="1" applyFont="1" applyFill="1" applyBorder="1" applyAlignment="1">
      <alignment horizontal="center" vertical="center" wrapText="1"/>
    </xf>
    <xf numFmtId="4" fontId="43" fillId="9" borderId="38" xfId="0" applyNumberFormat="1" applyFont="1" applyFill="1" applyBorder="1" applyAlignment="1">
      <alignment horizontal="center" vertical="center"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43" fillId="19" borderId="23" xfId="0" applyFont="1" applyFill="1" applyBorder="1" applyAlignment="1" applyProtection="1">
      <alignment horizontal="center" vertical="center" wrapText="1"/>
      <protection locked="0"/>
    </xf>
    <xf numFmtId="0" fontId="43" fillId="19" borderId="24" xfId="0" applyFont="1" applyFill="1" applyBorder="1" applyAlignment="1" applyProtection="1">
      <alignment horizontal="center" vertical="center" wrapText="1"/>
      <protection locked="0"/>
    </xf>
    <xf numFmtId="0" fontId="43" fillId="19" borderId="25" xfId="0" applyFont="1" applyFill="1" applyBorder="1" applyAlignment="1" applyProtection="1">
      <alignment horizontal="center" vertical="center" wrapText="1"/>
      <protection locked="0"/>
    </xf>
    <xf numFmtId="0" fontId="43" fillId="19" borderId="18" xfId="0" applyFont="1" applyFill="1" applyBorder="1" applyAlignment="1" applyProtection="1">
      <alignment horizontal="center" vertical="center" wrapText="1"/>
      <protection locked="0"/>
    </xf>
    <xf numFmtId="0" fontId="43" fillId="19" borderId="19" xfId="0" applyFont="1" applyFill="1" applyBorder="1" applyAlignment="1" applyProtection="1">
      <alignment horizontal="center" vertical="center" wrapText="1"/>
      <protection locked="0"/>
    </xf>
    <xf numFmtId="0" fontId="43" fillId="19" borderId="26" xfId="0" applyFont="1" applyFill="1" applyBorder="1" applyAlignment="1" applyProtection="1">
      <alignment horizontal="center" vertical="center" wrapText="1"/>
      <protection locked="0"/>
    </xf>
    <xf numFmtId="0" fontId="51" fillId="19" borderId="33" xfId="0" applyFont="1" applyFill="1" applyBorder="1" applyAlignment="1" applyProtection="1">
      <alignment horizontal="center" vertical="center" wrapText="1"/>
      <protection locked="0"/>
    </xf>
    <xf numFmtId="0" fontId="51" fillId="19" borderId="38" xfId="0"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cellXfs>
  <cellStyles count="302">
    <cellStyle name=" 1" xfId="1"/>
    <cellStyle name="(######)" xfId="2"/>
    <cellStyle name="_-" xfId="3"/>
    <cellStyle name="_МР" xfId="4"/>
    <cellStyle name="_МС" xfId="5"/>
    <cellStyle name="_Сметы" xfId="6"/>
    <cellStyle name="20% — акцент1" xfId="7" builtinId="30" customBuiltin="1"/>
    <cellStyle name="20% - Акцент1 2" xfId="8"/>
    <cellStyle name="20% - Акцент1 2 2" xfId="9"/>
    <cellStyle name="20% - Акцент1 2 2 2" xfId="10"/>
    <cellStyle name="20% - Акцент1 2 3" xfId="11"/>
    <cellStyle name="20% - Акцент1 3" xfId="12"/>
    <cellStyle name="20% - Акцент1 3 2" xfId="13"/>
    <cellStyle name="20% - Акцент1 3 2 2" xfId="14"/>
    <cellStyle name="20% - Акцент1 3 3" xfId="15"/>
    <cellStyle name="20% — акцент2" xfId="16" builtinId="34" customBuiltin="1"/>
    <cellStyle name="20% - Акцент2 2" xfId="17"/>
    <cellStyle name="20% - Акцент2 2 2" xfId="18"/>
    <cellStyle name="20% - Акцент2 2 2 2" xfId="19"/>
    <cellStyle name="20% - Акцент2 2 3" xfId="20"/>
    <cellStyle name="20% - Акцент2 3" xfId="21"/>
    <cellStyle name="20% - Акцент2 3 2" xfId="22"/>
    <cellStyle name="20% - Акцент2 3 2 2" xfId="23"/>
    <cellStyle name="20% - Акцент2 3 3" xfId="24"/>
    <cellStyle name="20% — акцент3" xfId="25" builtinId="38" customBuiltin="1"/>
    <cellStyle name="20% - Акцент3 2" xfId="26"/>
    <cellStyle name="20% - Акцент3 2 2" xfId="27"/>
    <cellStyle name="20% - Акцент3 2 2 2" xfId="28"/>
    <cellStyle name="20% - Акцент3 2 3" xfId="29"/>
    <cellStyle name="20% - Акцент3 3" xfId="30"/>
    <cellStyle name="20% - Акцент3 3 2" xfId="31"/>
    <cellStyle name="20% - Акцент3 3 2 2" xfId="32"/>
    <cellStyle name="20% - Акцент3 3 3" xfId="33"/>
    <cellStyle name="20% — акцент4" xfId="34" builtinId="42" customBuiltin="1"/>
    <cellStyle name="20% - Акцент4 2" xfId="35"/>
    <cellStyle name="20% - Акцент4 2 2" xfId="36"/>
    <cellStyle name="20% - Акцент4 2 2 2" xfId="37"/>
    <cellStyle name="20% - Акцент4 2 3" xfId="38"/>
    <cellStyle name="20% - Акцент4 3" xfId="39"/>
    <cellStyle name="20% - Акцент4 3 2" xfId="40"/>
    <cellStyle name="20% - Акцент4 3 2 2" xfId="41"/>
    <cellStyle name="20% - Акцент4 3 3" xfId="42"/>
    <cellStyle name="20% — акцент5" xfId="43" builtinId="46" customBuiltin="1"/>
    <cellStyle name="20% - Акцент5 2" xfId="44"/>
    <cellStyle name="20% - Акцент5 2 2" xfId="45"/>
    <cellStyle name="20% - Акцент5 2 2 2" xfId="46"/>
    <cellStyle name="20% - Акцент5 2 3" xfId="47"/>
    <cellStyle name="20% - Акцент5 3" xfId="48"/>
    <cellStyle name="20% - Акцент5 3 2" xfId="49"/>
    <cellStyle name="20% - Акцент5 3 2 2" xfId="50"/>
    <cellStyle name="20% - Акцент5 3 3" xfId="51"/>
    <cellStyle name="20% — акцент6" xfId="52" builtinId="50" customBuiltin="1"/>
    <cellStyle name="20% - Акцент6 2" xfId="53"/>
    <cellStyle name="20% - Акцент6 2 2" xfId="54"/>
    <cellStyle name="20% - Акцент6 2 2 2" xfId="55"/>
    <cellStyle name="20% - Акцент6 2 3" xfId="56"/>
    <cellStyle name="20% - Акцент6 3" xfId="57"/>
    <cellStyle name="20% - Акцент6 3 2" xfId="58"/>
    <cellStyle name="20% - Акцент6 3 2 2" xfId="59"/>
    <cellStyle name="20% - Акцент6 3 3" xfId="60"/>
    <cellStyle name="40% — акцент1" xfId="61" builtinId="31" customBuiltin="1"/>
    <cellStyle name="40% - Акцент1 2" xfId="62"/>
    <cellStyle name="40% - Акцент1 2 2" xfId="63"/>
    <cellStyle name="40% - Акцент1 2 2 2" xfId="64"/>
    <cellStyle name="40% - Акцент1 2 3" xfId="65"/>
    <cellStyle name="40% - Акцент1 3" xfId="66"/>
    <cellStyle name="40% - Акцент1 3 2" xfId="67"/>
    <cellStyle name="40% - Акцент1 3 2 2" xfId="68"/>
    <cellStyle name="40% - Акцент1 3 3" xfId="69"/>
    <cellStyle name="40% — акцент2" xfId="70" builtinId="35" customBuiltin="1"/>
    <cellStyle name="40% - Акцент2 2" xfId="71"/>
    <cellStyle name="40% - Акцент2 2 2" xfId="72"/>
    <cellStyle name="40% - Акцент2 2 2 2" xfId="73"/>
    <cellStyle name="40% - Акцент2 2 3" xfId="74"/>
    <cellStyle name="40% - Акцент2 3" xfId="75"/>
    <cellStyle name="40% - Акцент2 3 2" xfId="76"/>
    <cellStyle name="40% - Акцент2 3 2 2" xfId="77"/>
    <cellStyle name="40% - Акцент2 3 3" xfId="78"/>
    <cellStyle name="40% — акцент3" xfId="79" builtinId="39" customBuiltin="1"/>
    <cellStyle name="40% - Акцент3 2" xfId="80"/>
    <cellStyle name="40% - Акцент3 2 2" xfId="81"/>
    <cellStyle name="40% - Акцент3 2 2 2" xfId="82"/>
    <cellStyle name="40% - Акцент3 2 3" xfId="83"/>
    <cellStyle name="40% - Акцент3 3" xfId="84"/>
    <cellStyle name="40% - Акцент3 3 2" xfId="85"/>
    <cellStyle name="40% - Акцент3 3 2 2" xfId="86"/>
    <cellStyle name="40% - Акцент3 3 3" xfId="87"/>
    <cellStyle name="40% — акцент4" xfId="88" builtinId="43" customBuiltin="1"/>
    <cellStyle name="40% - Акцент4 2" xfId="89"/>
    <cellStyle name="40% - Акцент4 2 2" xfId="90"/>
    <cellStyle name="40% - Акцент4 2 2 2" xfId="91"/>
    <cellStyle name="40% - Акцент4 2 3" xfId="92"/>
    <cellStyle name="40% - Акцент4 3" xfId="93"/>
    <cellStyle name="40% - Акцент4 3 2" xfId="94"/>
    <cellStyle name="40% - Акцент4 3 2 2" xfId="95"/>
    <cellStyle name="40% - Акцент4 3 3" xfId="96"/>
    <cellStyle name="40% — акцент5" xfId="97" builtinId="47" customBuiltin="1"/>
    <cellStyle name="40% - Акцент5 2" xfId="98"/>
    <cellStyle name="40% - Акцент5 2 2" xfId="99"/>
    <cellStyle name="40% - Акцент5 2 2 2" xfId="100"/>
    <cellStyle name="40% - Акцент5 2 3" xfId="101"/>
    <cellStyle name="40% - Акцент5 3" xfId="102"/>
    <cellStyle name="40% - Акцент5 3 2" xfId="103"/>
    <cellStyle name="40% - Акцент5 3 2 2" xfId="104"/>
    <cellStyle name="40% - Акцент5 3 3" xfId="105"/>
    <cellStyle name="40% — акцент6" xfId="106" builtinId="51" customBuiltin="1"/>
    <cellStyle name="40% - Акцент6 2" xfId="107"/>
    <cellStyle name="40% - Акцент6 2 2" xfId="108"/>
    <cellStyle name="40% - Акцент6 2 2 2" xfId="109"/>
    <cellStyle name="40% - Акцент6 2 3" xfId="110"/>
    <cellStyle name="40% - Акцент6 3" xfId="111"/>
    <cellStyle name="40% - Акцент6 3 2" xfId="112"/>
    <cellStyle name="40% - Акцент6 3 2 2" xfId="113"/>
    <cellStyle name="40% - Акцент6 3 3" xfId="114"/>
    <cellStyle name="60% — акцент1" xfId="115" builtinId="32" customBuiltin="1"/>
    <cellStyle name="60% - Акцент1 2" xfId="116"/>
    <cellStyle name="60% - Акцент1 3" xfId="117"/>
    <cellStyle name="60% — акцент2" xfId="118" builtinId="36" customBuiltin="1"/>
    <cellStyle name="60% - Акцент2 2" xfId="119"/>
    <cellStyle name="60% - Акцент2 3" xfId="120"/>
    <cellStyle name="60% — акцент3" xfId="121" builtinId="40" customBuiltin="1"/>
    <cellStyle name="60% - Акцент3 2" xfId="122"/>
    <cellStyle name="60% - Акцент3 3" xfId="123"/>
    <cellStyle name="60% — акцент4" xfId="124" builtinId="44" customBuiltin="1"/>
    <cellStyle name="60% - Акцент4 2" xfId="125"/>
    <cellStyle name="60% - Акцент4 3" xfId="126"/>
    <cellStyle name="60% — акцент5" xfId="127" builtinId="48" customBuiltin="1"/>
    <cellStyle name="60% - Акцент5 2" xfId="128"/>
    <cellStyle name="60% - Акцент5 3" xfId="129"/>
    <cellStyle name="60% — акцент6" xfId="130" builtinId="52" customBuiltin="1"/>
    <cellStyle name="60% - Акцент6 2" xfId="131"/>
    <cellStyle name="60% - Акцент6 3" xfId="132"/>
    <cellStyle name="Normal" xfId="133"/>
    <cellStyle name="Normal_CT PDH  order new version" xfId="134"/>
    <cellStyle name="Normal_Kavkaz" xfId="135"/>
    <cellStyle name="Normal_POxx_AquaFon_28 12 2007 2" xfId="295"/>
    <cellStyle name="SAPBEXaggData" xfId="136"/>
    <cellStyle name="SAPBEXaggDataEmph" xfId="137"/>
    <cellStyle name="SAPBEXaggItem" xfId="138"/>
    <cellStyle name="SAPBEXaggItemX" xfId="139"/>
    <cellStyle name="SAPBEXchaText" xfId="140"/>
    <cellStyle name="SAPBEXexcBad7" xfId="141"/>
    <cellStyle name="SAPBEXexcBad8" xfId="142"/>
    <cellStyle name="SAPBEXexcBad9" xfId="143"/>
    <cellStyle name="SAPBEXexcCritical4" xfId="144"/>
    <cellStyle name="SAPBEXexcCritical5" xfId="145"/>
    <cellStyle name="SAPBEXexcCritical6" xfId="146"/>
    <cellStyle name="SAPBEXexcGood1" xfId="147"/>
    <cellStyle name="SAPBEXexcGood2" xfId="148"/>
    <cellStyle name="SAPBEXexcGood3" xfId="149"/>
    <cellStyle name="SAPBEXfilterDrill" xfId="150"/>
    <cellStyle name="SAPBEXfilterItem" xfId="151"/>
    <cellStyle name="SAPBEXfilterText" xfId="152"/>
    <cellStyle name="SAPBEXformats" xfId="153"/>
    <cellStyle name="SAPBEXheaderItem" xfId="154"/>
    <cellStyle name="SAPBEXheaderText" xfId="155"/>
    <cellStyle name="SAPBEXHLevel0" xfId="156"/>
    <cellStyle name="SAPBEXHLevel0X" xfId="157"/>
    <cellStyle name="SAPBEXHLevel1" xfId="158"/>
    <cellStyle name="SAPBEXHLevel1X" xfId="159"/>
    <cellStyle name="SAPBEXHLevel2" xfId="160"/>
    <cellStyle name="SAPBEXHLevel2X" xfId="161"/>
    <cellStyle name="SAPBEXHLevel3" xfId="162"/>
    <cellStyle name="SAPBEXHLevel3X" xfId="163"/>
    <cellStyle name="SAPBEXinputData" xfId="164"/>
    <cellStyle name="SAPBEXresData" xfId="165"/>
    <cellStyle name="SAPBEXresDataEmph" xfId="166"/>
    <cellStyle name="SAPBEXresItem" xfId="167"/>
    <cellStyle name="SAPBEXresItemX" xfId="168"/>
    <cellStyle name="SAPBEXstdData" xfId="169"/>
    <cellStyle name="SAPBEXstdDataEmph" xfId="170"/>
    <cellStyle name="SAPBEXstdItem" xfId="171"/>
    <cellStyle name="SAPBEXstdItemX" xfId="172"/>
    <cellStyle name="SAPBEXtitle" xfId="173"/>
    <cellStyle name="SAPBEXundefined" xfId="174"/>
    <cellStyle name="SAPDimensionCell" xfId="175"/>
    <cellStyle name="SAPMemberCell" xfId="176"/>
    <cellStyle name="Sheet Title" xfId="177"/>
    <cellStyle name="Акцент1 2" xfId="178"/>
    <cellStyle name="Акцент1 3" xfId="179"/>
    <cellStyle name="Акцент2 2" xfId="180"/>
    <cellStyle name="Акцент2 3" xfId="181"/>
    <cellStyle name="Акцент3 2" xfId="182"/>
    <cellStyle name="Акцент3 3" xfId="183"/>
    <cellStyle name="Акцент4 2" xfId="184"/>
    <cellStyle name="Акцент4 3" xfId="185"/>
    <cellStyle name="Акцент5 2" xfId="186"/>
    <cellStyle name="Акцент5 3" xfId="187"/>
    <cellStyle name="Акцент6 2" xfId="188"/>
    <cellStyle name="Акцент6 3" xfId="189"/>
    <cellStyle name="Ввод  2" xfId="190"/>
    <cellStyle name="Ввод  3" xfId="191"/>
    <cellStyle name="Вывод 2" xfId="192"/>
    <cellStyle name="Вывод 3" xfId="193"/>
    <cellStyle name="Вычисление 2" xfId="194"/>
    <cellStyle name="Вычисление 3" xfId="195"/>
    <cellStyle name="Гиперссылка 2" xfId="196"/>
    <cellStyle name="Гиперссылка 2 2" xfId="197"/>
    <cellStyle name="Денежный &quot;DM&quot;" xfId="198"/>
    <cellStyle name="Денежный 2" xfId="199"/>
    <cellStyle name="Денежный 3" xfId="200"/>
    <cellStyle name="Денежный DM" xfId="201"/>
    <cellStyle name="Заголовок 1 2" xfId="202"/>
    <cellStyle name="Заголовок 1 3" xfId="203"/>
    <cellStyle name="Заголовок 2 2" xfId="204"/>
    <cellStyle name="Заголовок 2 3" xfId="205"/>
    <cellStyle name="Заголовок 3 2" xfId="206"/>
    <cellStyle name="Заголовок 3 3" xfId="207"/>
    <cellStyle name="Заголовок 4 2" xfId="208"/>
    <cellStyle name="Заголовок 4 3" xfId="209"/>
    <cellStyle name="Итог 2" xfId="210"/>
    <cellStyle name="Итог 3" xfId="211"/>
    <cellStyle name="Контрольная ячейка 2" xfId="212"/>
    <cellStyle name="Контрольная ячейка 3" xfId="213"/>
    <cellStyle name="Название 2" xfId="214"/>
    <cellStyle name="Название 3" xfId="215"/>
    <cellStyle name="Нейтральный 2" xfId="216"/>
    <cellStyle name="Нейтральный 3" xfId="217"/>
    <cellStyle name="Обычный" xfId="0" builtinId="0"/>
    <cellStyle name="Обычный 10" xfId="218"/>
    <cellStyle name="Обычный 10 2" xfId="219"/>
    <cellStyle name="Обычный 10 3" xfId="220"/>
    <cellStyle name="Обычный 10 3 2" xfId="300"/>
    <cellStyle name="Обычный 11" xfId="221"/>
    <cellStyle name="Обычный 12" xfId="222"/>
    <cellStyle name="Обычный 13" xfId="299"/>
    <cellStyle name="Обычный 14" xfId="223"/>
    <cellStyle name="Обычный 2" xfId="224"/>
    <cellStyle name="Обычный 2 2" xfId="225"/>
    <cellStyle name="Обычный 2 3" xfId="226"/>
    <cellStyle name="Обычный 2 4" xfId="227"/>
    <cellStyle name="Обычный 2 4 2" xfId="228"/>
    <cellStyle name="Обычный 2 4 2 2" xfId="229"/>
    <cellStyle name="Обычный 2 4 2 3" xfId="230"/>
    <cellStyle name="Обычный 2 4 3" xfId="231"/>
    <cellStyle name="Обычный 2 4 4" xfId="232"/>
    <cellStyle name="Обычный 2 5" xfId="233"/>
    <cellStyle name="Обычный 2 6" xfId="234"/>
    <cellStyle name="Обычный 2 7" xfId="235"/>
    <cellStyle name="Обычный 2 7 2" xfId="296"/>
    <cellStyle name="Обычный 3" xfId="236"/>
    <cellStyle name="Обычный 3 2" xfId="237"/>
    <cellStyle name="Обычный 3 3" xfId="238"/>
    <cellStyle name="Обычный 3 3 2" xfId="297"/>
    <cellStyle name="Обычный 4" xfId="239"/>
    <cellStyle name="Обычный 4 10" xfId="240"/>
    <cellStyle name="Обычный 4 11" xfId="241"/>
    <cellStyle name="Обычный 4 2" xfId="242"/>
    <cellStyle name="Обычный 4 3" xfId="243"/>
    <cellStyle name="Обычный 4 4" xfId="244"/>
    <cellStyle name="Обычный 4 5" xfId="245"/>
    <cellStyle name="Обычный 4 6" xfId="246"/>
    <cellStyle name="Обычный 4 7" xfId="247"/>
    <cellStyle name="Обычный 4 8" xfId="248"/>
    <cellStyle name="Обычный 4 9" xfId="249"/>
    <cellStyle name="Обычный 5" xfId="250"/>
    <cellStyle name="Обычный 5 10" xfId="251"/>
    <cellStyle name="Обычный 5 11" xfId="252"/>
    <cellStyle name="Обычный 5 2" xfId="253"/>
    <cellStyle name="Обычный 5 2 2" xfId="254"/>
    <cellStyle name="Обычный 5 3" xfId="255"/>
    <cellStyle name="Обычный 5 4" xfId="256"/>
    <cellStyle name="Обычный 5 5" xfId="257"/>
    <cellStyle name="Обычный 5 6" xfId="258"/>
    <cellStyle name="Обычный 5 7" xfId="259"/>
    <cellStyle name="Обычный 5 8" xfId="260"/>
    <cellStyle name="Обычный 5 9" xfId="261"/>
    <cellStyle name="Обычный 6" xfId="262"/>
    <cellStyle name="Обычный 6 2" xfId="263"/>
    <cellStyle name="Обычный 6 3" xfId="264"/>
    <cellStyle name="Обычный 7" xfId="265"/>
    <cellStyle name="Обычный 7 2" xfId="266"/>
    <cellStyle name="Обычный 8" xfId="267"/>
    <cellStyle name="Обычный 8 2" xfId="268"/>
    <cellStyle name="Обычный 9" xfId="269"/>
    <cellStyle name="Обычный1" xfId="270"/>
    <cellStyle name="Плохой 2" xfId="271"/>
    <cellStyle name="Плохой 3" xfId="272"/>
    <cellStyle name="Пояснение 2" xfId="273"/>
    <cellStyle name="Пояснение 3" xfId="274"/>
    <cellStyle name="Примечание 2" xfId="275"/>
    <cellStyle name="Примечание 3" xfId="276"/>
    <cellStyle name="Процентный 2" xfId="277"/>
    <cellStyle name="Процентный 2 2" xfId="278"/>
    <cellStyle name="Процентный 2 2 2" xfId="279"/>
    <cellStyle name="Процентный 2 3" xfId="280"/>
    <cellStyle name="Связанная ячейка 2" xfId="281"/>
    <cellStyle name="Связанная ячейка 3" xfId="282"/>
    <cellStyle name="стеклопакет" xfId="283"/>
    <cellStyle name="Стиль 1" xfId="284"/>
    <cellStyle name="Текст предупреждения 2" xfId="285"/>
    <cellStyle name="Текст предупреждения 3" xfId="286"/>
    <cellStyle name="Финансовый" xfId="301" builtinId="3"/>
    <cellStyle name="Финансовый 2" xfId="298"/>
    <cellStyle name="Финансовый 2 2" xfId="287"/>
    <cellStyle name="Финансовый 2 3" xfId="288"/>
    <cellStyle name="Финансовый 2 4" xfId="289"/>
    <cellStyle name="Финансовый 2 5" xfId="290"/>
    <cellStyle name="Финансовый 2 6" xfId="291"/>
    <cellStyle name="Хороший 2" xfId="292"/>
    <cellStyle name="Хороший 3" xfId="293"/>
    <cellStyle name="Штуки" xfId="29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A5D8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jpeg"/><Relationship Id="rId13" Type="http://schemas.openxmlformats.org/officeDocument/2006/relationships/image" Target="../media/image17.jpeg"/><Relationship Id="rId3" Type="http://schemas.openxmlformats.org/officeDocument/2006/relationships/image" Target="../media/image7.jpeg"/><Relationship Id="rId7" Type="http://schemas.openxmlformats.org/officeDocument/2006/relationships/image" Target="../media/image11.png"/><Relationship Id="rId12" Type="http://schemas.openxmlformats.org/officeDocument/2006/relationships/image" Target="../media/image16.jpeg"/><Relationship Id="rId2" Type="http://schemas.openxmlformats.org/officeDocument/2006/relationships/image" Target="../media/image6.jpeg"/><Relationship Id="rId1" Type="http://schemas.openxmlformats.org/officeDocument/2006/relationships/image" Target="../media/image5.png"/><Relationship Id="rId6" Type="http://schemas.openxmlformats.org/officeDocument/2006/relationships/image" Target="../media/image10.jpeg"/><Relationship Id="rId11" Type="http://schemas.openxmlformats.org/officeDocument/2006/relationships/image" Target="../media/image15.jpeg"/><Relationship Id="rId5" Type="http://schemas.openxmlformats.org/officeDocument/2006/relationships/image" Target="../media/image9.jpeg"/><Relationship Id="rId10" Type="http://schemas.openxmlformats.org/officeDocument/2006/relationships/image" Target="../media/image14.png"/><Relationship Id="rId4" Type="http://schemas.openxmlformats.org/officeDocument/2006/relationships/image" Target="../media/image8.jpeg"/><Relationship Id="rId9"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0</xdr:col>
      <xdr:colOff>205741</xdr:colOff>
      <xdr:row>1</xdr:row>
      <xdr:rowOff>144780</xdr:rowOff>
    </xdr:from>
    <xdr:to>
      <xdr:col>6</xdr:col>
      <xdr:colOff>320041</xdr:colOff>
      <xdr:row>20</xdr:row>
      <xdr:rowOff>1559</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05741" y="327660"/>
          <a:ext cx="3771900" cy="3331499"/>
        </a:xfrm>
        <a:prstGeom prst="rect">
          <a:avLst/>
        </a:prstGeom>
      </xdr:spPr>
    </xdr:pic>
    <xdr:clientData/>
  </xdr:twoCellAnchor>
  <xdr:twoCellAnchor editAs="oneCell">
    <xdr:from>
      <xdr:col>7</xdr:col>
      <xdr:colOff>190500</xdr:colOff>
      <xdr:row>3</xdr:row>
      <xdr:rowOff>32638</xdr:rowOff>
    </xdr:from>
    <xdr:to>
      <xdr:col>20</xdr:col>
      <xdr:colOff>242126</xdr:colOff>
      <xdr:row>19</xdr:row>
      <xdr:rowOff>75561</xdr:rowOff>
    </xdr:to>
    <xdr:pic>
      <xdr:nvPicPr>
        <xdr:cNvPr id="3" name="Рисунок 2"/>
        <xdr:cNvPicPr>
          <a:picLocks noChangeAspect="1"/>
        </xdr:cNvPicPr>
      </xdr:nvPicPr>
      <xdr:blipFill>
        <a:blip xmlns:r="http://schemas.openxmlformats.org/officeDocument/2006/relationships" r:embed="rId2"/>
        <a:stretch>
          <a:fillRect/>
        </a:stretch>
      </xdr:blipFill>
      <xdr:spPr>
        <a:xfrm>
          <a:off x="4457700" y="581278"/>
          <a:ext cx="7976426" cy="2969003"/>
        </a:xfrm>
        <a:prstGeom prst="rect">
          <a:avLst/>
        </a:prstGeom>
      </xdr:spPr>
    </xdr:pic>
    <xdr:clientData/>
  </xdr:twoCellAnchor>
  <xdr:twoCellAnchor editAs="oneCell">
    <xdr:from>
      <xdr:col>0</xdr:col>
      <xdr:colOff>236220</xdr:colOff>
      <xdr:row>22</xdr:row>
      <xdr:rowOff>166694</xdr:rowOff>
    </xdr:from>
    <xdr:to>
      <xdr:col>6</xdr:col>
      <xdr:colOff>472440</xdr:colOff>
      <xdr:row>42</xdr:row>
      <xdr:rowOff>71430</xdr:rowOff>
    </xdr:to>
    <xdr:pic>
      <xdr:nvPicPr>
        <xdr:cNvPr id="4" name="Рисунок 3"/>
        <xdr:cNvPicPr>
          <a:picLocks noChangeAspect="1"/>
        </xdr:cNvPicPr>
      </xdr:nvPicPr>
      <xdr:blipFill>
        <a:blip xmlns:r="http://schemas.openxmlformats.org/officeDocument/2006/relationships" r:embed="rId3"/>
        <a:stretch>
          <a:fillRect/>
        </a:stretch>
      </xdr:blipFill>
      <xdr:spPr>
        <a:xfrm>
          <a:off x="236220" y="4190054"/>
          <a:ext cx="3893820" cy="3562336"/>
        </a:xfrm>
        <a:prstGeom prst="rect">
          <a:avLst/>
        </a:prstGeom>
      </xdr:spPr>
    </xdr:pic>
    <xdr:clientData/>
  </xdr:twoCellAnchor>
  <xdr:twoCellAnchor editAs="oneCell">
    <xdr:from>
      <xdr:col>0</xdr:col>
      <xdr:colOff>113030</xdr:colOff>
      <xdr:row>46</xdr:row>
      <xdr:rowOff>19050</xdr:rowOff>
    </xdr:from>
    <xdr:to>
      <xdr:col>14</xdr:col>
      <xdr:colOff>353925</xdr:colOff>
      <xdr:row>60</xdr:row>
      <xdr:rowOff>8901</xdr:rowOff>
    </xdr:to>
    <xdr:pic>
      <xdr:nvPicPr>
        <xdr:cNvPr id="5" name="Рисунок 4"/>
        <xdr:cNvPicPr>
          <a:picLocks noChangeAspect="1"/>
        </xdr:cNvPicPr>
      </xdr:nvPicPr>
      <xdr:blipFill>
        <a:blip xmlns:r="http://schemas.openxmlformats.org/officeDocument/2006/relationships" r:embed="rId4"/>
        <a:stretch>
          <a:fillRect/>
        </a:stretch>
      </xdr:blipFill>
      <xdr:spPr>
        <a:xfrm>
          <a:off x="113030" y="8343900"/>
          <a:ext cx="8775295" cy="2523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97972</xdr:colOff>
      <xdr:row>23</xdr:row>
      <xdr:rowOff>108857</xdr:rowOff>
    </xdr:from>
    <xdr:to>
      <xdr:col>7</xdr:col>
      <xdr:colOff>838200</xdr:colOff>
      <xdr:row>25</xdr:row>
      <xdr:rowOff>130629</xdr:rowOff>
    </xdr:to>
    <xdr:sp macro="" textlink="">
      <xdr:nvSpPr>
        <xdr:cNvPr id="2" name="Стрелка влево 1"/>
        <xdr:cNvSpPr/>
      </xdr:nvSpPr>
      <xdr:spPr>
        <a:xfrm>
          <a:off x="12409715" y="8196943"/>
          <a:ext cx="740228" cy="413657"/>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ru-RU" sz="1100"/>
        </a:p>
      </xdr:txBody>
    </xdr:sp>
    <xdr:clientData/>
  </xdr:twoCellAnchor>
  <xdr:twoCellAnchor>
    <xdr:from>
      <xdr:col>7</xdr:col>
      <xdr:colOff>925285</xdr:colOff>
      <xdr:row>22</xdr:row>
      <xdr:rowOff>195942</xdr:rowOff>
    </xdr:from>
    <xdr:to>
      <xdr:col>13</xdr:col>
      <xdr:colOff>141513</xdr:colOff>
      <xdr:row>27</xdr:row>
      <xdr:rowOff>152399</xdr:rowOff>
    </xdr:to>
    <xdr:sp macro="" textlink="">
      <xdr:nvSpPr>
        <xdr:cNvPr id="5" name="TextBox 4"/>
        <xdr:cNvSpPr txBox="1"/>
      </xdr:nvSpPr>
      <xdr:spPr>
        <a:xfrm>
          <a:off x="13237028" y="8066313"/>
          <a:ext cx="4430485" cy="1055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u-RU" sz="1400" b="1">
              <a:solidFill>
                <a:srgbClr val="C00000"/>
              </a:solidFill>
              <a:latin typeface="Arial" panose="020B0604020202020204" pitchFamily="34" charset="0"/>
              <a:cs typeface="Arial" panose="020B0604020202020204" pitchFamily="34" charset="0"/>
            </a:rPr>
            <a:t>Стоимость</a:t>
          </a:r>
          <a:r>
            <a:rPr lang="ru-RU" sz="1400" b="1" baseline="0">
              <a:solidFill>
                <a:srgbClr val="C00000"/>
              </a:solidFill>
              <a:latin typeface="Arial" panose="020B0604020202020204" pitchFamily="34" charset="0"/>
              <a:cs typeface="Arial" panose="020B0604020202020204" pitchFamily="34" charset="0"/>
            </a:rPr>
            <a:t> работ из ячейки </a:t>
          </a:r>
          <a:r>
            <a:rPr lang="en-US" sz="1400" b="1" baseline="0">
              <a:solidFill>
                <a:srgbClr val="C00000"/>
              </a:solidFill>
              <a:latin typeface="Arial" panose="020B0604020202020204" pitchFamily="34" charset="0"/>
              <a:cs typeface="Arial" panose="020B0604020202020204" pitchFamily="34" charset="0"/>
            </a:rPr>
            <a:t>G25 </a:t>
          </a:r>
          <a:r>
            <a:rPr lang="ru-RU" sz="1400" b="1" baseline="0">
              <a:solidFill>
                <a:srgbClr val="C00000"/>
              </a:solidFill>
              <a:latin typeface="Arial" panose="020B0604020202020204" pitchFamily="34" charset="0"/>
              <a:cs typeface="Arial" panose="020B0604020202020204" pitchFamily="34" charset="0"/>
            </a:rPr>
            <a:t>необходимо внести на ЭТП. НМЦ по позиции </a:t>
          </a:r>
          <a:r>
            <a:rPr lang="ru-RU" sz="1000" b="1" i="1" baseline="0">
              <a:solidFill>
                <a:srgbClr val="C00000"/>
              </a:solidFill>
              <a:latin typeface="Arial" panose="020B0604020202020204" pitchFamily="34" charset="0"/>
              <a:cs typeface="Arial" panose="020B0604020202020204" pitchFamily="34" charset="0"/>
            </a:rPr>
            <a:t>Стоимость технического обслуживания в год (руб. без НДС) </a:t>
          </a:r>
          <a:r>
            <a:rPr lang="ru-RU" sz="1400" b="1" i="0" baseline="0">
              <a:solidFill>
                <a:srgbClr val="C00000"/>
              </a:solidFill>
              <a:latin typeface="Arial" panose="020B0604020202020204" pitchFamily="34" charset="0"/>
              <a:cs typeface="Arial" panose="020B0604020202020204" pitchFamily="34" charset="0"/>
            </a:rPr>
            <a:t>указано по этому значению</a:t>
          </a:r>
          <a:endParaRPr lang="ru-RU" sz="1400" b="1" i="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xdr:row>
      <xdr:rowOff>0</xdr:rowOff>
    </xdr:from>
    <xdr:to>
      <xdr:col>4</xdr:col>
      <xdr:colOff>0</xdr:colOff>
      <xdr:row>4</xdr:row>
      <xdr:rowOff>104775</xdr:rowOff>
    </xdr:to>
    <xdr:pic>
      <xdr:nvPicPr>
        <xdr:cNvPr id="2" name="Рисунок 18">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52500"/>
          <a:ext cx="0" cy="2952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0</xdr:colOff>
      <xdr:row>3</xdr:row>
      <xdr:rowOff>0</xdr:rowOff>
    </xdr:from>
    <xdr:to>
      <xdr:col>4</xdr:col>
      <xdr:colOff>0</xdr:colOff>
      <xdr:row>4</xdr:row>
      <xdr:rowOff>104775</xdr:rowOff>
    </xdr:to>
    <xdr:pic>
      <xdr:nvPicPr>
        <xdr:cNvPr id="3" name="Рисунок 18">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52500"/>
          <a:ext cx="0" cy="2952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5</xdr:row>
      <xdr:rowOff>0</xdr:rowOff>
    </xdr:from>
    <xdr:to>
      <xdr:col>4</xdr:col>
      <xdr:colOff>904875</xdr:colOff>
      <xdr:row>6</xdr:row>
      <xdr:rowOff>9525</xdr:rowOff>
    </xdr:to>
    <xdr:pic>
      <xdr:nvPicPr>
        <xdr:cNvPr id="4"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1333500"/>
          <a:ext cx="0" cy="390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6</xdr:col>
      <xdr:colOff>67233</xdr:colOff>
      <xdr:row>1095</xdr:row>
      <xdr:rowOff>0</xdr:rowOff>
    </xdr:from>
    <xdr:to>
      <xdr:col>7</xdr:col>
      <xdr:colOff>201705</xdr:colOff>
      <xdr:row>1096</xdr:row>
      <xdr:rowOff>176387</xdr:rowOff>
    </xdr:to>
    <xdr:pic>
      <xdr:nvPicPr>
        <xdr:cNvPr id="5" name="Рисунок 4" descr="https://www.steklo-sv.ru/images/sklejka_UFO/uf_skleyka_stekla_3.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399557" y="509791959"/>
          <a:ext cx="739589" cy="682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1095</xdr:row>
      <xdr:rowOff>40822</xdr:rowOff>
    </xdr:from>
    <xdr:to>
      <xdr:col>8</xdr:col>
      <xdr:colOff>91663</xdr:colOff>
      <xdr:row>1096</xdr:row>
      <xdr:rowOff>229489</xdr:rowOff>
    </xdr:to>
    <xdr:pic>
      <xdr:nvPicPr>
        <xdr:cNvPr id="6" name="Рисунок 5" descr="https://images.ru.prom.st/569399226_w640_h640_pryamolinejnaya-evrokromka-stekla.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982857" y="522772822"/>
          <a:ext cx="703984" cy="702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78441</xdr:colOff>
      <xdr:row>1095</xdr:row>
      <xdr:rowOff>18284</xdr:rowOff>
    </xdr:from>
    <xdr:to>
      <xdr:col>7</xdr:col>
      <xdr:colOff>302558</xdr:colOff>
      <xdr:row>1096</xdr:row>
      <xdr:rowOff>38457</xdr:rowOff>
    </xdr:to>
    <xdr:pic>
      <xdr:nvPicPr>
        <xdr:cNvPr id="7" name="Рисунок 6" descr="https://www.mdm-complect.ru/img_katalog/dampers/EKMDS0339_1.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410765" y="510636725"/>
          <a:ext cx="829234" cy="518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154527</xdr:colOff>
      <xdr:row>1096</xdr:row>
      <xdr:rowOff>32399</xdr:rowOff>
    </xdr:from>
    <xdr:to>
      <xdr:col>7</xdr:col>
      <xdr:colOff>123266</xdr:colOff>
      <xdr:row>1096</xdr:row>
      <xdr:rowOff>446096</xdr:rowOff>
    </xdr:to>
    <xdr:pic>
      <xdr:nvPicPr>
        <xdr:cNvPr id="8" name="Рисунок 7" descr="https://mirujuta.ru/upload/iblock/c89/RTK008_W.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486851" y="511132693"/>
          <a:ext cx="573856" cy="429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168087</xdr:colOff>
      <xdr:row>1096</xdr:row>
      <xdr:rowOff>475641</xdr:rowOff>
    </xdr:from>
    <xdr:to>
      <xdr:col>7</xdr:col>
      <xdr:colOff>44823</xdr:colOff>
      <xdr:row>1097</xdr:row>
      <xdr:rowOff>459191</xdr:rowOff>
    </xdr:to>
    <xdr:pic>
      <xdr:nvPicPr>
        <xdr:cNvPr id="9" name="Рисунок 8" descr="http://www.ld-shop.ru/products/images/podemnik_universalnyj_mexanicheskij_demo.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500411" y="511575935"/>
          <a:ext cx="481853" cy="481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100855</xdr:colOff>
      <xdr:row>1097</xdr:row>
      <xdr:rowOff>459442</xdr:rowOff>
    </xdr:from>
    <xdr:to>
      <xdr:col>7</xdr:col>
      <xdr:colOff>67235</xdr:colOff>
      <xdr:row>1099</xdr:row>
      <xdr:rowOff>42221</xdr:rowOff>
    </xdr:to>
    <xdr:pic>
      <xdr:nvPicPr>
        <xdr:cNvPr id="10" name="Рисунок 9"/>
        <xdr:cNvPicPr>
          <a:picLocks noChangeAspect="1"/>
        </xdr:cNvPicPr>
      </xdr:nvPicPr>
      <xdr:blipFill rotWithShape="1">
        <a:blip xmlns:r="http://schemas.openxmlformats.org/officeDocument/2006/relationships" r:embed="rId7"/>
        <a:srcRect l="17032" t="15962" r="67208" b="28760"/>
        <a:stretch/>
      </xdr:blipFill>
      <xdr:spPr>
        <a:xfrm>
          <a:off x="14433179" y="512041589"/>
          <a:ext cx="571497" cy="563804"/>
        </a:xfrm>
        <a:prstGeom prst="rect">
          <a:avLst/>
        </a:prstGeom>
      </xdr:spPr>
    </xdr:pic>
    <xdr:clientData/>
  </xdr:twoCellAnchor>
  <xdr:twoCellAnchor editAs="oneCell">
    <xdr:from>
      <xdr:col>7</xdr:col>
      <xdr:colOff>0</xdr:colOff>
      <xdr:row>1099</xdr:row>
      <xdr:rowOff>104149</xdr:rowOff>
    </xdr:from>
    <xdr:to>
      <xdr:col>7</xdr:col>
      <xdr:colOff>336177</xdr:colOff>
      <xdr:row>1099</xdr:row>
      <xdr:rowOff>432038</xdr:rowOff>
    </xdr:to>
    <xdr:pic>
      <xdr:nvPicPr>
        <xdr:cNvPr id="11" name="Рисунок 10" descr="https://metiz65.ru/uploads/product/e0/e012a80d-eafd-4a7c-9259-52e79958b604_920c7eba-21a5-11e8-9f0c-94dbc97976a7.jpe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5105529" y="512650002"/>
          <a:ext cx="336177" cy="335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151848</xdr:colOff>
      <xdr:row>1100</xdr:row>
      <xdr:rowOff>67575</xdr:rowOff>
    </xdr:from>
    <xdr:to>
      <xdr:col>6</xdr:col>
      <xdr:colOff>582706</xdr:colOff>
      <xdr:row>1100</xdr:row>
      <xdr:rowOff>440443</xdr:rowOff>
    </xdr:to>
    <xdr:pic>
      <xdr:nvPicPr>
        <xdr:cNvPr id="12" name="Рисунок 11" descr="http://mb-luxe.ru/wa-data/public/shop/products/26/13/1326/images/2245/2245.750.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rot="10800000" flipH="1" flipV="1">
          <a:off x="14484172" y="513095281"/>
          <a:ext cx="430858" cy="380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134471</xdr:colOff>
      <xdr:row>1101</xdr:row>
      <xdr:rowOff>68008</xdr:rowOff>
    </xdr:from>
    <xdr:to>
      <xdr:col>6</xdr:col>
      <xdr:colOff>526676</xdr:colOff>
      <xdr:row>1101</xdr:row>
      <xdr:rowOff>451648</xdr:rowOff>
    </xdr:to>
    <xdr:pic>
      <xdr:nvPicPr>
        <xdr:cNvPr id="13" name="Рисунок 12"/>
        <xdr:cNvPicPr>
          <a:picLocks noChangeAspect="1"/>
        </xdr:cNvPicPr>
      </xdr:nvPicPr>
      <xdr:blipFill rotWithShape="1">
        <a:blip xmlns:r="http://schemas.openxmlformats.org/officeDocument/2006/relationships" r:embed="rId10"/>
        <a:srcRect l="17210" t="15689" r="67234" b="29076"/>
        <a:stretch/>
      </xdr:blipFill>
      <xdr:spPr>
        <a:xfrm>
          <a:off x="14466795" y="513577567"/>
          <a:ext cx="392205" cy="391433"/>
        </a:xfrm>
        <a:prstGeom prst="rect">
          <a:avLst/>
        </a:prstGeom>
      </xdr:spPr>
    </xdr:pic>
    <xdr:clientData/>
  </xdr:twoCellAnchor>
  <xdr:twoCellAnchor editAs="oneCell">
    <xdr:from>
      <xdr:col>6</xdr:col>
      <xdr:colOff>60687</xdr:colOff>
      <xdr:row>1101</xdr:row>
      <xdr:rowOff>448234</xdr:rowOff>
    </xdr:from>
    <xdr:to>
      <xdr:col>7</xdr:col>
      <xdr:colOff>37499</xdr:colOff>
      <xdr:row>1103</xdr:row>
      <xdr:rowOff>49915</xdr:rowOff>
    </xdr:to>
    <xdr:pic>
      <xdr:nvPicPr>
        <xdr:cNvPr id="14" name="Рисунок 13" descr="https://www.mdm-complect.ru/CONTENT/catalogue/litcevaya/MD1204-96.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rot="10800000" flipV="1">
          <a:off x="14393011" y="513957793"/>
          <a:ext cx="581929" cy="582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105335</xdr:colOff>
      <xdr:row>1103</xdr:row>
      <xdr:rowOff>0</xdr:rowOff>
    </xdr:from>
    <xdr:to>
      <xdr:col>6</xdr:col>
      <xdr:colOff>568649</xdr:colOff>
      <xdr:row>1103</xdr:row>
      <xdr:rowOff>448338</xdr:rowOff>
    </xdr:to>
    <xdr:pic>
      <xdr:nvPicPr>
        <xdr:cNvPr id="15" name="Рисунок 14" descr="https://s.alicdn.com/@sc01/kf/H4251dc72145847bbadeaf842bdedda93u.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flipH="1">
          <a:off x="14437659" y="514966323"/>
          <a:ext cx="463314" cy="463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78442</xdr:colOff>
      <xdr:row>1102</xdr:row>
      <xdr:rowOff>437029</xdr:rowOff>
    </xdr:from>
    <xdr:to>
      <xdr:col>7</xdr:col>
      <xdr:colOff>184873</xdr:colOff>
      <xdr:row>1103</xdr:row>
      <xdr:rowOff>411052</xdr:rowOff>
    </xdr:to>
    <xdr:pic>
      <xdr:nvPicPr>
        <xdr:cNvPr id="16" name="Рисунок 15" descr="http://steklo-ruza.ru/wa-data/public/shop/products/38/00/38/images/63/63.750x0.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4410766" y="514428441"/>
          <a:ext cx="711548"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904875</xdr:colOff>
      <xdr:row>1253</xdr:row>
      <xdr:rowOff>0</xdr:rowOff>
    </xdr:from>
    <xdr:to>
      <xdr:col>4</xdr:col>
      <xdr:colOff>904875</xdr:colOff>
      <xdr:row>1255</xdr:row>
      <xdr:rowOff>9525</xdr:rowOff>
    </xdr:to>
    <xdr:pic>
      <xdr:nvPicPr>
        <xdr:cNvPr id="17"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6059500"/>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1253</xdr:row>
      <xdr:rowOff>0</xdr:rowOff>
    </xdr:from>
    <xdr:to>
      <xdr:col>4</xdr:col>
      <xdr:colOff>904875</xdr:colOff>
      <xdr:row>1255</xdr:row>
      <xdr:rowOff>9525</xdr:rowOff>
    </xdr:to>
    <xdr:pic>
      <xdr:nvPicPr>
        <xdr:cNvPr id="18"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6059500"/>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1254</xdr:row>
      <xdr:rowOff>0</xdr:rowOff>
    </xdr:from>
    <xdr:to>
      <xdr:col>4</xdr:col>
      <xdr:colOff>904875</xdr:colOff>
      <xdr:row>1256</xdr:row>
      <xdr:rowOff>9525</xdr:rowOff>
    </xdr:to>
    <xdr:pic>
      <xdr:nvPicPr>
        <xdr:cNvPr id="19"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6259525"/>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1254</xdr:row>
      <xdr:rowOff>0</xdr:rowOff>
    </xdr:from>
    <xdr:to>
      <xdr:col>4</xdr:col>
      <xdr:colOff>904875</xdr:colOff>
      <xdr:row>1256</xdr:row>
      <xdr:rowOff>9525</xdr:rowOff>
    </xdr:to>
    <xdr:pic>
      <xdr:nvPicPr>
        <xdr:cNvPr id="20"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6259525"/>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1255</xdr:row>
      <xdr:rowOff>0</xdr:rowOff>
    </xdr:from>
    <xdr:to>
      <xdr:col>4</xdr:col>
      <xdr:colOff>904875</xdr:colOff>
      <xdr:row>1257</xdr:row>
      <xdr:rowOff>9525</xdr:rowOff>
    </xdr:to>
    <xdr:pic>
      <xdr:nvPicPr>
        <xdr:cNvPr id="21"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6459550"/>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1255</xdr:row>
      <xdr:rowOff>0</xdr:rowOff>
    </xdr:from>
    <xdr:to>
      <xdr:col>4</xdr:col>
      <xdr:colOff>904875</xdr:colOff>
      <xdr:row>1257</xdr:row>
      <xdr:rowOff>9525</xdr:rowOff>
    </xdr:to>
    <xdr:pic>
      <xdr:nvPicPr>
        <xdr:cNvPr id="22"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6459550"/>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1256</xdr:row>
      <xdr:rowOff>0</xdr:rowOff>
    </xdr:from>
    <xdr:to>
      <xdr:col>4</xdr:col>
      <xdr:colOff>904875</xdr:colOff>
      <xdr:row>1258</xdr:row>
      <xdr:rowOff>9525</xdr:rowOff>
    </xdr:to>
    <xdr:pic>
      <xdr:nvPicPr>
        <xdr:cNvPr id="23"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6659575"/>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1258</xdr:row>
      <xdr:rowOff>0</xdr:rowOff>
    </xdr:from>
    <xdr:to>
      <xdr:col>4</xdr:col>
      <xdr:colOff>904875</xdr:colOff>
      <xdr:row>1260</xdr:row>
      <xdr:rowOff>9525</xdr:rowOff>
    </xdr:to>
    <xdr:pic>
      <xdr:nvPicPr>
        <xdr:cNvPr id="24"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7059625"/>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1259</xdr:row>
      <xdr:rowOff>0</xdr:rowOff>
    </xdr:from>
    <xdr:to>
      <xdr:col>4</xdr:col>
      <xdr:colOff>904875</xdr:colOff>
      <xdr:row>1261</xdr:row>
      <xdr:rowOff>9525</xdr:rowOff>
    </xdr:to>
    <xdr:pic>
      <xdr:nvPicPr>
        <xdr:cNvPr id="25"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7259650"/>
          <a:ext cx="0" cy="609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1260</xdr:row>
      <xdr:rowOff>0</xdr:rowOff>
    </xdr:from>
    <xdr:to>
      <xdr:col>4</xdr:col>
      <xdr:colOff>904875</xdr:colOff>
      <xdr:row>1262</xdr:row>
      <xdr:rowOff>9525</xdr:rowOff>
    </xdr:to>
    <xdr:pic>
      <xdr:nvPicPr>
        <xdr:cNvPr id="26"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7459675"/>
          <a:ext cx="0" cy="609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1261</xdr:row>
      <xdr:rowOff>0</xdr:rowOff>
    </xdr:from>
    <xdr:to>
      <xdr:col>4</xdr:col>
      <xdr:colOff>904875</xdr:colOff>
      <xdr:row>1263</xdr:row>
      <xdr:rowOff>0</xdr:rowOff>
    </xdr:to>
    <xdr:pic>
      <xdr:nvPicPr>
        <xdr:cNvPr id="27"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7859725"/>
          <a:ext cx="0" cy="4000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1262</xdr:row>
      <xdr:rowOff>0</xdr:rowOff>
    </xdr:from>
    <xdr:to>
      <xdr:col>4</xdr:col>
      <xdr:colOff>904875</xdr:colOff>
      <xdr:row>1263</xdr:row>
      <xdr:rowOff>0</xdr:rowOff>
    </xdr:to>
    <xdr:pic>
      <xdr:nvPicPr>
        <xdr:cNvPr id="28"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8059750"/>
          <a:ext cx="0"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1254</xdr:row>
      <xdr:rowOff>0</xdr:rowOff>
    </xdr:from>
    <xdr:to>
      <xdr:col>4</xdr:col>
      <xdr:colOff>904875</xdr:colOff>
      <xdr:row>1256</xdr:row>
      <xdr:rowOff>9525</xdr:rowOff>
    </xdr:to>
    <xdr:pic>
      <xdr:nvPicPr>
        <xdr:cNvPr id="29"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6259525"/>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1254</xdr:row>
      <xdr:rowOff>0</xdr:rowOff>
    </xdr:from>
    <xdr:to>
      <xdr:col>4</xdr:col>
      <xdr:colOff>904875</xdr:colOff>
      <xdr:row>1256</xdr:row>
      <xdr:rowOff>9525</xdr:rowOff>
    </xdr:to>
    <xdr:pic>
      <xdr:nvPicPr>
        <xdr:cNvPr id="30"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6259525"/>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1255</xdr:row>
      <xdr:rowOff>0</xdr:rowOff>
    </xdr:from>
    <xdr:to>
      <xdr:col>4</xdr:col>
      <xdr:colOff>904875</xdr:colOff>
      <xdr:row>1257</xdr:row>
      <xdr:rowOff>9525</xdr:rowOff>
    </xdr:to>
    <xdr:pic>
      <xdr:nvPicPr>
        <xdr:cNvPr id="31"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6459550"/>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1255</xdr:row>
      <xdr:rowOff>0</xdr:rowOff>
    </xdr:from>
    <xdr:to>
      <xdr:col>4</xdr:col>
      <xdr:colOff>904875</xdr:colOff>
      <xdr:row>1257</xdr:row>
      <xdr:rowOff>9525</xdr:rowOff>
    </xdr:to>
    <xdr:pic>
      <xdr:nvPicPr>
        <xdr:cNvPr id="32"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6459550"/>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1256</xdr:row>
      <xdr:rowOff>0</xdr:rowOff>
    </xdr:from>
    <xdr:to>
      <xdr:col>4</xdr:col>
      <xdr:colOff>904875</xdr:colOff>
      <xdr:row>1258</xdr:row>
      <xdr:rowOff>9525</xdr:rowOff>
    </xdr:to>
    <xdr:pic>
      <xdr:nvPicPr>
        <xdr:cNvPr id="33"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6659575"/>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1256</xdr:row>
      <xdr:rowOff>0</xdr:rowOff>
    </xdr:from>
    <xdr:to>
      <xdr:col>4</xdr:col>
      <xdr:colOff>904875</xdr:colOff>
      <xdr:row>1258</xdr:row>
      <xdr:rowOff>9525</xdr:rowOff>
    </xdr:to>
    <xdr:pic>
      <xdr:nvPicPr>
        <xdr:cNvPr id="34"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6659575"/>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1257</xdr:row>
      <xdr:rowOff>0</xdr:rowOff>
    </xdr:from>
    <xdr:to>
      <xdr:col>4</xdr:col>
      <xdr:colOff>904875</xdr:colOff>
      <xdr:row>1259</xdr:row>
      <xdr:rowOff>9525</xdr:rowOff>
    </xdr:to>
    <xdr:pic>
      <xdr:nvPicPr>
        <xdr:cNvPr id="35"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6859600"/>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1257</xdr:row>
      <xdr:rowOff>0</xdr:rowOff>
    </xdr:from>
    <xdr:to>
      <xdr:col>4</xdr:col>
      <xdr:colOff>904875</xdr:colOff>
      <xdr:row>1259</xdr:row>
      <xdr:rowOff>9525</xdr:rowOff>
    </xdr:to>
    <xdr:pic>
      <xdr:nvPicPr>
        <xdr:cNvPr id="36"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6859600"/>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1258</xdr:row>
      <xdr:rowOff>0</xdr:rowOff>
    </xdr:from>
    <xdr:to>
      <xdr:col>4</xdr:col>
      <xdr:colOff>904875</xdr:colOff>
      <xdr:row>1260</xdr:row>
      <xdr:rowOff>9525</xdr:rowOff>
    </xdr:to>
    <xdr:pic>
      <xdr:nvPicPr>
        <xdr:cNvPr id="37"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7059625"/>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1258</xdr:row>
      <xdr:rowOff>0</xdr:rowOff>
    </xdr:from>
    <xdr:to>
      <xdr:col>4</xdr:col>
      <xdr:colOff>904875</xdr:colOff>
      <xdr:row>1260</xdr:row>
      <xdr:rowOff>9525</xdr:rowOff>
    </xdr:to>
    <xdr:pic>
      <xdr:nvPicPr>
        <xdr:cNvPr id="38"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7059625"/>
          <a:ext cx="0"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1259</xdr:row>
      <xdr:rowOff>0</xdr:rowOff>
    </xdr:from>
    <xdr:to>
      <xdr:col>4</xdr:col>
      <xdr:colOff>904875</xdr:colOff>
      <xdr:row>1261</xdr:row>
      <xdr:rowOff>9525</xdr:rowOff>
    </xdr:to>
    <xdr:pic>
      <xdr:nvPicPr>
        <xdr:cNvPr id="39"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7259650"/>
          <a:ext cx="0" cy="609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1259</xdr:row>
      <xdr:rowOff>0</xdr:rowOff>
    </xdr:from>
    <xdr:to>
      <xdr:col>4</xdr:col>
      <xdr:colOff>904875</xdr:colOff>
      <xdr:row>1261</xdr:row>
      <xdr:rowOff>9525</xdr:rowOff>
    </xdr:to>
    <xdr:pic>
      <xdr:nvPicPr>
        <xdr:cNvPr id="40"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7259650"/>
          <a:ext cx="0" cy="609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1260</xdr:row>
      <xdr:rowOff>0</xdr:rowOff>
    </xdr:from>
    <xdr:to>
      <xdr:col>4</xdr:col>
      <xdr:colOff>904875</xdr:colOff>
      <xdr:row>1262</xdr:row>
      <xdr:rowOff>9525</xdr:rowOff>
    </xdr:to>
    <xdr:pic>
      <xdr:nvPicPr>
        <xdr:cNvPr id="41"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7459675"/>
          <a:ext cx="0" cy="609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904875</xdr:colOff>
      <xdr:row>1260</xdr:row>
      <xdr:rowOff>0</xdr:rowOff>
    </xdr:from>
    <xdr:to>
      <xdr:col>4</xdr:col>
      <xdr:colOff>904875</xdr:colOff>
      <xdr:row>1262</xdr:row>
      <xdr:rowOff>9525</xdr:rowOff>
    </xdr:to>
    <xdr:pic>
      <xdr:nvPicPr>
        <xdr:cNvPr id="42" name="Рисунок 1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77459675"/>
          <a:ext cx="0" cy="609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80682</xdr:colOff>
      <xdr:row>352</xdr:row>
      <xdr:rowOff>35858</xdr:rowOff>
    </xdr:from>
    <xdr:to>
      <xdr:col>7</xdr:col>
      <xdr:colOff>457200</xdr:colOff>
      <xdr:row>356</xdr:row>
      <xdr:rowOff>21772</xdr:rowOff>
    </xdr:to>
    <xdr:sp macro="" textlink="">
      <xdr:nvSpPr>
        <xdr:cNvPr id="2" name="Стрелка влево 1"/>
        <xdr:cNvSpPr/>
      </xdr:nvSpPr>
      <xdr:spPr>
        <a:xfrm>
          <a:off x="9681882" y="82833882"/>
          <a:ext cx="986118" cy="685161"/>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ru-RU" sz="1100"/>
        </a:p>
      </xdr:txBody>
    </xdr:sp>
    <xdr:clientData/>
  </xdr:twoCellAnchor>
  <xdr:twoCellAnchor>
    <xdr:from>
      <xdr:col>8</xdr:col>
      <xdr:colOff>0</xdr:colOff>
      <xdr:row>351</xdr:row>
      <xdr:rowOff>107577</xdr:rowOff>
    </xdr:from>
    <xdr:to>
      <xdr:col>15</xdr:col>
      <xdr:colOff>163285</xdr:colOff>
      <xdr:row>357</xdr:row>
      <xdr:rowOff>105656</xdr:rowOff>
    </xdr:to>
    <xdr:sp macro="" textlink="">
      <xdr:nvSpPr>
        <xdr:cNvPr id="3" name="TextBox 2"/>
        <xdr:cNvSpPr txBox="1"/>
      </xdr:nvSpPr>
      <xdr:spPr>
        <a:xfrm>
          <a:off x="10820400" y="82726306"/>
          <a:ext cx="4430485" cy="1055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u-RU" sz="1400" b="1">
              <a:solidFill>
                <a:srgbClr val="C00000"/>
              </a:solidFill>
              <a:latin typeface="Arial" panose="020B0604020202020204" pitchFamily="34" charset="0"/>
              <a:cs typeface="Arial" panose="020B0604020202020204" pitchFamily="34" charset="0"/>
            </a:rPr>
            <a:t>Стоимость</a:t>
          </a:r>
          <a:r>
            <a:rPr lang="ru-RU" sz="1400" b="1" baseline="0">
              <a:solidFill>
                <a:srgbClr val="C00000"/>
              </a:solidFill>
              <a:latin typeface="Arial" panose="020B0604020202020204" pitchFamily="34" charset="0"/>
              <a:cs typeface="Arial" panose="020B0604020202020204" pitchFamily="34" charset="0"/>
            </a:rPr>
            <a:t> работ из ячейки </a:t>
          </a:r>
          <a:r>
            <a:rPr lang="en-US" sz="1400" b="1" baseline="0">
              <a:solidFill>
                <a:srgbClr val="C00000"/>
              </a:solidFill>
              <a:latin typeface="Arial" panose="020B0604020202020204" pitchFamily="34" charset="0"/>
              <a:cs typeface="Arial" panose="020B0604020202020204" pitchFamily="34" charset="0"/>
            </a:rPr>
            <a:t>F354 </a:t>
          </a:r>
          <a:r>
            <a:rPr lang="ru-RU" sz="1400" b="1" baseline="0">
              <a:solidFill>
                <a:srgbClr val="C00000"/>
              </a:solidFill>
              <a:latin typeface="Arial" panose="020B0604020202020204" pitchFamily="34" charset="0"/>
              <a:cs typeface="Arial" panose="020B0604020202020204" pitchFamily="34" charset="0"/>
            </a:rPr>
            <a:t>необходимо внести на ЭТП. НМЦ по позиции </a:t>
          </a:r>
          <a:r>
            <a:rPr lang="ru-RU" sz="1000" b="1" i="1" baseline="0">
              <a:solidFill>
                <a:srgbClr val="C00000"/>
              </a:solidFill>
              <a:latin typeface="Arial" panose="020B0604020202020204" pitchFamily="34" charset="0"/>
              <a:cs typeface="Arial" panose="020B0604020202020204" pitchFamily="34" charset="0"/>
            </a:rPr>
            <a:t>Стоимость виртуальной сметы с учетом годового объма (руб. без НДС) </a:t>
          </a:r>
          <a:r>
            <a:rPr lang="ru-RU" sz="1400" b="1" i="0" baseline="0">
              <a:solidFill>
                <a:srgbClr val="C00000"/>
              </a:solidFill>
              <a:latin typeface="Arial" panose="020B0604020202020204" pitchFamily="34" charset="0"/>
              <a:cs typeface="Arial" panose="020B0604020202020204" pitchFamily="34" charset="0"/>
            </a:rPr>
            <a:t>указано по этому значению</a:t>
          </a:r>
          <a:endParaRPr lang="ru-RU" sz="1400" b="1" i="0">
            <a:solidFill>
              <a:srgbClr val="C00000"/>
            </a:solidFill>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mitry.grechishnikov\AppData\Local\Microsoft\Windows\INetCache\Content.Outlook\R4NF5QEO\&#1058;&#1047;%20&#1040;&#1058;&#1054;_&#1076;&#1083;&#1103;%20&#1074;&#1085;&#1091;&#1090;&#1088;&#1077;&#1085;&#1085;&#1077;&#1075;&#1086;%20&#1087;&#1088;&#1080;&#1084;&#1077;&#1085;&#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Ежемесячное обслуживание"/>
      <sheetName val="Прайс-лист"/>
      <sheetName val="Виртуальная смета"/>
      <sheetName val="Итог по Конкурсу"/>
      <sheetName val="Справочно СКК "/>
      <sheetName val="Ориентировочные сроки секция"/>
      <sheetName val="Ориентировочные сроки острова"/>
    </sheetNames>
    <sheetDataSet>
      <sheetData sheetId="0"/>
      <sheetData sheetId="1">
        <row r="1">
          <cell r="A1"/>
          <cell r="B1"/>
          <cell r="C1"/>
          <cell r="D1"/>
        </row>
        <row r="2">
          <cell r="B2"/>
          <cell r="C2"/>
          <cell r="D2"/>
        </row>
        <row r="3">
          <cell r="B3"/>
          <cell r="C3"/>
          <cell r="D3"/>
        </row>
        <row r="4">
          <cell r="B4"/>
          <cell r="C4"/>
          <cell r="D4"/>
        </row>
        <row r="5">
          <cell r="B5"/>
          <cell r="C5"/>
          <cell r="D5"/>
        </row>
        <row r="6">
          <cell r="B6"/>
          <cell r="C6"/>
          <cell r="D6"/>
        </row>
        <row r="7">
          <cell r="B7" t="str">
            <v>Наименование работ/материалов</v>
          </cell>
          <cell r="C7" t="str">
            <v>Ед. изм.</v>
          </cell>
          <cell r="D7" t="str">
            <v>Описание позиции</v>
          </cell>
        </row>
        <row r="8">
          <cell r="B8"/>
          <cell r="C8"/>
          <cell r="D8"/>
        </row>
        <row r="9">
          <cell r="B9"/>
          <cell r="C9"/>
          <cell r="D9"/>
        </row>
        <row r="10">
          <cell r="B10" t="str">
            <v>Устройство штробы в бетонной/кирпичной/пеноблочной стене, полу</v>
          </cell>
          <cell r="C10" t="str">
            <v>м.п.</v>
          </cell>
          <cell r="D10" t="str">
            <v>Устройство штробы, очистка внутренней поверхности штробы, складирование, укладка мусора в мешки/контейнер.</v>
          </cell>
        </row>
        <row r="11">
          <cell r="B11" t="str">
            <v>Демонтаж  мет.порожков, мет. уголков</v>
          </cell>
          <cell r="C11" t="str">
            <v>м.п.</v>
          </cell>
          <cell r="D11" t="str">
            <v>Демонтаж мет. порожков, уголков, распил элементов по необходимоостти, складирование, укладка мусора в мешки/контейнер.</v>
          </cell>
        </row>
        <row r="12">
          <cell r="B12" t="str">
            <v>Демонтаж упора двери</v>
          </cell>
          <cell r="C12" t="str">
            <v>шт.</v>
          </cell>
          <cell r="D12" t="str">
            <v>Демонтаж упора двери, складирование. Укладка мусора в мешки/контейнер.</v>
          </cell>
        </row>
        <row r="13">
          <cell r="B13" t="str">
            <v>Демонтаж линолеума, ковролина , ламината, паркета</v>
          </cell>
          <cell r="C13" t="str">
            <v>м.кв.</v>
          </cell>
          <cell r="D13" t="str">
            <v>Удаление покрытий с очисткой оснований, резка элементов покрытия по необходимости, укладка мусора в контейнер (мешки).</v>
          </cell>
        </row>
        <row r="14">
          <cell r="B14" t="str">
            <v>Очистка напольной плитки килотными жидкостями(краска, раствор, въевшаяся грязь и пр.) с учетом материала</v>
          </cell>
          <cell r="C14" t="str">
            <v>м.кв.</v>
          </cell>
          <cell r="D14" t="str">
            <v>Очистка плитки кислотными жидкостями с учетом расходных материалов (кислота, ветошь и т.д.)</v>
          </cell>
        </row>
        <row r="15">
          <cell r="B15" t="str">
            <v>Демонтаж потолочных плит "Армстронг"</v>
          </cell>
          <cell r="C15" t="str">
            <v>шт.</v>
          </cell>
          <cell r="D15" t="str">
            <v>Снятие элементов потолка (плиты), складирование, вынос мусора в контенер (мешки)</v>
          </cell>
        </row>
        <row r="16">
          <cell r="B16" t="str">
            <v xml:space="preserve">Демонтаж потолка "Армстронг" / "Грильято" </v>
          </cell>
          <cell r="C16" t="str">
            <v>м.кв.</v>
          </cell>
          <cell r="D16" t="str">
            <v>Разборка металлического каркаса, направляющих и крайних профилей; разборка плит потолка; вынос мусора.</v>
          </cell>
        </row>
        <row r="17">
          <cell r="B17" t="str">
            <v>Демонтаж потолка ГКЛ /ГВЛ</v>
          </cell>
          <cell r="C17" t="str">
            <v>м.кв.</v>
          </cell>
          <cell r="D17" t="str">
            <v>Разборка металлического каркаса, направляющих и крайних профилей; разборка обшивки из ГКЛ; вынос мусора.</v>
          </cell>
        </row>
        <row r="18">
          <cell r="B18" t="str">
            <v>Демонтаж потолка ПВХ/МДФ</v>
          </cell>
          <cell r="C18" t="str">
            <v>м.кв.</v>
          </cell>
          <cell r="D18" t="str">
            <v>Разборка металлического каркаса, направляющих и крайних профилей; разборка обшивки из ПВХ МДФ; вынос мусора.</v>
          </cell>
        </row>
        <row r="19">
          <cell r="B19" t="str">
            <v xml:space="preserve">Демонтаж гирлянды </v>
          </cell>
          <cell r="C19" t="str">
            <v>шт.</v>
          </cell>
          <cell r="D19" t="str">
            <v>Демонаж гирлянды, удаление элементов крепления, очистка поверхностей фриза/витража/окон от скотча, клея и пр.</v>
          </cell>
        </row>
        <row r="20">
          <cell r="B20" t="str">
            <v xml:space="preserve">Замена ЭПРА/драйвера/дросселя (любой тип светильника) </v>
          </cell>
          <cell r="C20" t="str">
            <v>шт.</v>
          </cell>
          <cell r="D20" t="str">
            <v>Демонтаж/разбор светильников по необходимости, снятие/установка  ЭПРА/драйвера/дросселя, складирование и утилизация отработанных элементов</v>
          </cell>
        </row>
        <row r="21">
          <cell r="B21" t="str">
            <v>Замена стартера</v>
          </cell>
          <cell r="C21" t="str">
            <v>шт.</v>
          </cell>
          <cell r="D21" t="str">
            <v>Демонтаж/разбор светильников по необходимости, снятие/установка стартера, складирование и утилизация отработанных стартеров</v>
          </cell>
        </row>
        <row r="22">
          <cell r="B22" t="str">
            <v>Замена ламп в светильниках встроенных, накладных ( армстронг/грильято,  металлогалогеновых, энергосберегающих, уличных), направленного света и т.д.</v>
          </cell>
          <cell r="C22" t="str">
            <v>шт.</v>
          </cell>
          <cell r="D22" t="str">
            <v>Демонтаж/разбор светильников по необходимости. Снятие установка ламп, складирование и утилизация отработанных ламп</v>
          </cell>
        </row>
        <row r="23">
          <cell r="B23" t="str">
            <v>Демонтаж датчиков пожаротушения, датчиков охранных систем, видеокамер, аудио колонок</v>
          </cell>
          <cell r="C23" t="str">
            <v>шт.</v>
          </cell>
          <cell r="D23" t="str">
            <v>Снятие приборов, аппаратов с отсоединением их от проводов, складирование либо утилизация при необходимости по согласованию с заказчиком.</v>
          </cell>
        </row>
        <row r="24">
          <cell r="B24" t="str">
            <v>Демонтаж  обшивки стен, потолка  из ГКЛ/ПВХ/МДФ/ГСП/ГВЛ/ДВП/ДСП/Асбоцементный лист (1x0, 1x1, 2x1, 2x2 слоя) в т.ч. Каркас</v>
          </cell>
          <cell r="C24" t="str">
            <v>м.кв.</v>
          </cell>
          <cell r="D24" t="str">
            <v>Разборка обшивки стен, удаление  тепло-звукоизоляции, укладка мусора в контейнер (мешки). Разборка элементов, распил каркаса, укладка мусора в контейнер (мешки).</v>
          </cell>
        </row>
        <row r="25">
          <cell r="B25" t="str">
            <v>Демонтаж обшивки стен, потолка из мет.листов</v>
          </cell>
          <cell r="C25" t="str">
            <v>м.кв.</v>
          </cell>
          <cell r="D25" t="str">
            <v>Разборка обшивки стен, потолка из мет. листов, с сохранением элементов каркаса, удаление  тепло-звукоизоляции, укладка мусора в контейнер (мешки).</v>
          </cell>
        </row>
        <row r="26">
          <cell r="B26" t="str">
            <v xml:space="preserve">Демонтаж  перегородок  из ГКЛ/ПВХ/МДФ/ГСП/ГВЛ/ДВП/ДСП/Асбоцементный лист </v>
          </cell>
          <cell r="C26" t="str">
            <v>м.кв.</v>
          </cell>
          <cell r="D26" t="str">
            <v>Разборка обшивки перегородки, разборка, распил элементов каркаса, удаление тепло-звукоизоляции,складирование, укладка мусора в контейнер (мешки).</v>
          </cell>
        </row>
        <row r="27">
          <cell r="B27" t="str">
            <v>Демонтаж  обшивки стен, потолка  из ГКЛ/ПВХ/МДФ/ГСП/ГВЛ/ДВП/ДСП/Асбоцементный лист  без  каркаса</v>
          </cell>
          <cell r="C27" t="str">
            <v>м.кв.</v>
          </cell>
          <cell r="D27" t="str">
            <v>Разборка обшивки стен, удаление  тепло-звукоизоляции, укладка мусора в контейнер (мешки).</v>
          </cell>
        </row>
        <row r="28">
          <cell r="B28" t="str">
            <v>Демонтаж тепло-, паро-, гидро-, звукоизоляции</v>
          </cell>
          <cell r="C28" t="str">
            <v>м.кв.</v>
          </cell>
          <cell r="D28" t="str">
            <v>Удаление тепло-, паро-, гидро-, звукоизоляции, укладка мусора в контейнер (мешки).</v>
          </cell>
        </row>
        <row r="29">
          <cell r="B29" t="str">
            <v>Демонтаж профлиста, металочерепицы, шифера с кровли</v>
          </cell>
          <cell r="C29" t="str">
            <v>м.кв.</v>
          </cell>
          <cell r="D29" t="str">
            <v>Демонтаж, резка элементов покрытия, демонтаж элементов крепления, складирование, укладка мусора в контейнер (мешки).</v>
          </cell>
        </row>
        <row r="30">
          <cell r="B30" t="str">
            <v xml:space="preserve">Демонтаж мягкой кровли </v>
          </cell>
          <cell r="C30" t="str">
            <v>м.кв.</v>
          </cell>
          <cell r="D30" t="str">
            <v>Снятие старого покрытия, расчистка покрытия или основания, удаление  тепло-звукоизоляции, укладка мусора в контейнер (мешки).</v>
          </cell>
        </row>
        <row r="31">
          <cell r="B31" t="str">
            <v>Демонтаж металического, деревянного каркаса</v>
          </cell>
          <cell r="C31" t="str">
            <v>м.кв.</v>
          </cell>
          <cell r="D31" t="str">
            <v>Разборка, резка элементов каркаса, складирование, укладка мусора в контейнер (мешки).</v>
          </cell>
        </row>
        <row r="32">
          <cell r="B32" t="str">
            <v>Расширение проема в стене (в т.ч капитальной)</v>
          </cell>
          <cell r="C32" t="str">
            <v>м.кв.</v>
          </cell>
          <cell r="D32" t="str">
            <v xml:space="preserve">Разметка, возведение временной поддерживающей конструкции, демонтаж участка стены, укрепление дверного проема металлическими профилями для обеспечиния прочности и исключения обрушений и деформаций. Антикоррозионная обработка металлического усиления проема. Оштукатуривание дверного проема. </v>
          </cell>
        </row>
        <row r="33">
          <cell r="B33" t="str">
            <v>Устройство отверстий в бетонной/кирпичной стене, полу, потолке диаметром от 40 до 300 мм</v>
          </cell>
          <cell r="C33" t="str">
            <v>шт.</v>
          </cell>
          <cell r="D33" t="str">
            <v>Разметка, прорезка, удаление вырезанного материала, укладка мусора в контейнер (мешки). Глубина отверстия до 1м (включительно), далее считается  второе отверстие. Позиция относится к конструкциям из: кирпича, бетона,  пеноблока, метала. Сверление отверстия диаметром до 40мм входит в  различного рода типовые работы. .</v>
          </cell>
        </row>
        <row r="34">
          <cell r="B34" t="str">
            <v>Демонтаж навесных предметов со стен.</v>
          </cell>
          <cell r="C34" t="str">
            <v>шт.</v>
          </cell>
          <cell r="D34" t="str">
            <v>Зеркало, информационная  досока, вешалка, полка, мебельный шкаф, рекламный носитель не световой, уголок потребителя, часы, стенд маркома, акционный  уголок, рамки и пр.</v>
          </cell>
        </row>
        <row r="35">
          <cell r="B35" t="str">
            <v>Демонтаж  решеток  радиаторных, вентеляционых</v>
          </cell>
          <cell r="C35" t="str">
            <v>шт.</v>
          </cell>
          <cell r="D35" t="str">
            <v>Демонтаж решеток, резка по необходимости, складирование, укладка мусора в мешки (контейнер)</v>
          </cell>
        </row>
        <row r="36">
          <cell r="B36" t="str">
            <v>Демонтаж деревянных  дверных блоков (коробка + полотно + наличник)</v>
          </cell>
          <cell r="C36" t="str">
            <v>шт.</v>
          </cell>
          <cell r="D36" t="str">
            <v>Разборка опорных стоечных профилей, снятие перемычек над проемом и промежуточных стоек, демонтаж двери в сборе (короб, полотно, петли, наличники, ручка, замок, щеколда и т.п.), складирование и укладка мусора в контейнер.</v>
          </cell>
        </row>
        <row r="37">
          <cell r="B37" t="str">
            <v>Демонтаж дверных блоков из ПВХ/алюминия (дверь, нащельник, петли, доводчик, фурнитура)</v>
          </cell>
          <cell r="C37" t="str">
            <v>м.кв.</v>
          </cell>
          <cell r="D37" t="str">
            <v>Разборка опорных стоечных профилей, снятие перемычек над проемом и промежуточных стоек, демонтаж двери в сборе (короб, полотно, петли, наличники, ручка, замок, щеколда и т.п.), складирование и укладка мусора в контейнер.</v>
          </cell>
        </row>
        <row r="38">
          <cell r="B38" t="str">
            <v>Замена/установка фурнитуры оконных блоков любого типа(ручка. ограничитель, петли, нащельник стеклопакета и пр.)</v>
          </cell>
          <cell r="C38" t="str">
            <v>шт.</v>
          </cell>
          <cell r="D38" t="str">
            <v>Снятие и установка фурнитуры, складирование и утилизация демонтированных элементов.</v>
          </cell>
        </row>
        <row r="39">
          <cell r="B39" t="str">
            <v>Демонтаж металлических дверных блоков, дверей сейфов, противопожарных дверей</v>
          </cell>
          <cell r="C39" t="str">
            <v>шт.</v>
          </cell>
          <cell r="D39" t="str">
            <v>Разборка опорных стоечных профилей, снятие перемычек над проемом и промежуточных стоек, демонтаж двери в сборе (короб, полотно, петли, наличники, ручка, замок, щеколда и т.п.), складирование и укладка мусора в контейнер.</v>
          </cell>
        </row>
        <row r="40">
          <cell r="B40" t="str">
            <v>Демонтаж  сетки рабицы</v>
          </cell>
          <cell r="C40" t="str">
            <v>м.кв.</v>
          </cell>
          <cell r="D40" t="str">
            <v>Демонтаж элементов сетки/ршетки, резка по необходимости. Складирование, укладка в контейнер.</v>
          </cell>
        </row>
        <row r="41">
          <cell r="B41" t="str">
            <v>Снятие обоев со стен</v>
          </cell>
          <cell r="C41" t="str">
            <v>м.кв.</v>
          </cell>
          <cell r="D41" t="str">
            <v>Демонтаж старых обоев, зачистка поверхности стен, укладка мусора в контейнер (мешки).</v>
          </cell>
        </row>
        <row r="42">
          <cell r="B42" t="str">
            <v>Демонтаж доводчика любой тип</v>
          </cell>
          <cell r="C42" t="str">
            <v>шт.</v>
          </cell>
          <cell r="D42" t="str">
            <v>Демонтаж доводчика, складирование, укладка в контейнер (мешки) при необходимости, по сгласованию с закзачиком</v>
          </cell>
        </row>
        <row r="43">
          <cell r="B43" t="str">
            <v>Демонтаж деревянного бруса</v>
          </cell>
          <cell r="C43" t="str">
            <v>шт.</v>
          </cell>
          <cell r="D43" t="str">
            <v>Демонтаж, распил, складирование, укладка в мусорный контейнер (мешки)</v>
          </cell>
        </row>
        <row r="44">
          <cell r="B44" t="str">
            <v>Демонтаж жалюзи</v>
          </cell>
          <cell r="C44" t="str">
            <v>шт.</v>
          </cell>
          <cell r="D44" t="str">
            <v>Снятие, складирование, укладка в мусорный контейнер (мешки) при необходимости, по согласованию с заказчиком</v>
          </cell>
        </row>
        <row r="45">
          <cell r="B45" t="str">
            <v>Демонтаж ПВХ/Алюминиевых конструкций-перегородок (вкл. вх группу)</v>
          </cell>
          <cell r="C45" t="str">
            <v>м.кв.</v>
          </cell>
          <cell r="D45" t="str">
            <v>Разборка опорных стоечных профилей, снятие перемычек над проемом и промежуточных стоек, демонтаж двери в сборе (короб, полотно, петли, наличники, ручка, замок, щеколда и т.п.), складирование и укладка мусора в контейнер.</v>
          </cell>
        </row>
        <row r="46">
          <cell r="B46" t="str">
            <v>Демонтаж цельностеклянной перегородки с комплектом фурнитуры (включая стеклянные двери)</v>
          </cell>
          <cell r="C46" t="str">
            <v>м.кв.</v>
          </cell>
          <cell r="D46" t="str">
            <v>Демонтаж стеклянных элементов перегородок, дверей, фурнитуры, направляющих профилей. Складирование, укладка в контейнер.</v>
          </cell>
        </row>
        <row r="47">
          <cell r="B47" t="str">
            <v>Демонтаж обрешетки</v>
          </cell>
          <cell r="C47" t="str">
            <v>м.кв.</v>
          </cell>
          <cell r="D47" t="str">
            <v>Демонтаж элементов обрешетки, разбор, распил, складирование, укладка в мусорный контейнер, (мешки)</v>
          </cell>
        </row>
        <row r="48">
          <cell r="B48" t="str">
            <v>Удаление наледи с карнизов кровли ( на высоте до 5м без применения спец инструмента и техники),крылец, входных групп препятствующих доступу в ОПиО</v>
          </cell>
          <cell r="C48" t="str">
            <v>м.кв.</v>
          </cell>
          <cell r="D48" t="str">
            <v>Установка загарждений по периметру проводимых работ с выставлением соответвующих предупреждающих знаков. Удаление наледи с карнизов кровли, с последующей расчисткой прилегающей территории ОПиО, и демонтажем заграждений.</v>
          </cell>
        </row>
        <row r="49">
          <cell r="B49" t="str">
            <v>Очистка кровли от снега, мусора, веток, листвы</v>
          </cell>
          <cell r="C49" t="str">
            <v>м.кв.</v>
          </cell>
          <cell r="D49" t="str">
            <v>Установка загарждений по периметру проводимых работ с выставлением соответвующих предупреждающих знаков. Очистка  кровли, с последующей расчисткой прилегающей территории ОПиО, и демонтажем заграждений.</v>
          </cell>
        </row>
        <row r="50">
          <cell r="B50" t="str">
            <v>Демонтаж рольставней механических/электрических (в сборе, включая все составляющие элементы и сопутствующие работы)</v>
          </cell>
          <cell r="C50" t="str">
            <v>шт.</v>
          </cell>
          <cell r="D50" t="str">
            <v>Разборка усиления в местах крепления направляющих профилей, снятие рольставни, разборка профиля, отключение, укладка мусора в контейнер (мешки).</v>
          </cell>
        </row>
        <row r="51">
          <cell r="B51" t="str">
            <v>Демонтаж замка ригельного рольставней</v>
          </cell>
          <cell r="C51" t="str">
            <v>шт.</v>
          </cell>
          <cell r="D51" t="str">
            <v>Демонтаж ригельного замка, утилизация.</v>
          </cell>
        </row>
        <row r="52">
          <cell r="B52" t="str">
            <v>Демонтаж/разборка короба рольставни(любой) для смены конструктивных элементов</v>
          </cell>
          <cell r="C52" t="str">
            <v>шт.</v>
          </cell>
          <cell r="D52" t="str">
            <v>Демонтаж/разборка короба рольставни(любой) для смены конструктивных элементов с последующей сборкой механизма и установкой короба.                          Описание: Снятие короба рольставни. Разборка приводного механизма для замены отдельных конструктивных элементов  (направляющий профиль, полотно, ПИМ/электропривод,  вал, блок управления, направляющие, короб,  ригель блокирующий, пружины тяговые, держатели полотна, пластины, подшипники, суппорта, крышки. Капсула универсальная). С последующей сборкой механизма и установкой короба.</v>
          </cell>
        </row>
        <row r="53">
          <cell r="B53" t="str">
            <v>Демонтаж направляющего профиля рольставней</v>
          </cell>
          <cell r="C53" t="str">
            <v>м.п.</v>
          </cell>
          <cell r="D53" t="str">
            <v>Демонтаж направляющего профиля, распил при необходимости. Складирование, укладка в мусорный контейнер (мешки)</v>
          </cell>
        </row>
        <row r="54">
          <cell r="B54" t="str">
            <v>Демонтаж полотна рольставней</v>
          </cell>
          <cell r="C54" t="str">
            <v>м.кв.</v>
          </cell>
          <cell r="D54" t="str">
            <v>Демонтаж полотна рольставни, разборка на составляющие. Складирование, укалдка в мусорный контейнер (мешки)</v>
          </cell>
        </row>
        <row r="55">
          <cell r="B55" t="str">
            <v>Демонтаж ручки/ограничителя рольставней</v>
          </cell>
          <cell r="C55" t="str">
            <v>шт.</v>
          </cell>
          <cell r="D55" t="str">
            <v>Демонтаж ручки/ограничителя рольставней, укладка в мусорный кнтейнер (мешки)</v>
          </cell>
        </row>
        <row r="56">
          <cell r="B56" t="str">
            <v>Демонтаж блока управления рольставней
* в стоимоссть входит отключение от электросети</v>
          </cell>
          <cell r="C56" t="str">
            <v>шт.</v>
          </cell>
          <cell r="D56" t="str">
            <v>Отключение от электрической сети, демонтаж. Блока управления, складирование, укладка в мусорный контейнер (мешки) при необходимости, по согласованию с заказчиком.</v>
          </cell>
        </row>
        <row r="57">
          <cell r="B57" t="str">
            <v>Демонтаж керамогранитной плитки со стен/пола (в т.ч. сапожок из керамогранита)</v>
          </cell>
          <cell r="C57" t="str">
            <v>м.кв.</v>
          </cell>
          <cell r="D57" t="str">
            <v>Демонтаж старых плиток, плиточного клея вручную с расчисткой основания, укладка мусора в контейнер (мешки).</v>
          </cell>
        </row>
        <row r="58">
          <cell r="B58" t="str">
            <v>Демонтаж плинтуса деревянного, ПВХ (включая фурнитуру уголки/заглушки/соединения)</v>
          </cell>
          <cell r="C58" t="str">
            <v>м.п.</v>
          </cell>
          <cell r="D58" t="str">
            <v>Разборка плинтусов и составных элементов, резка,  укладка мусора в контейнер (мешки).</v>
          </cell>
        </row>
        <row r="59">
          <cell r="B59" t="str">
            <v>Демонтаж различных предметов с фасада(почтовый ящик, антенна, крючки  и пр.)</v>
          </cell>
          <cell r="C59" t="str">
            <v>шт.</v>
          </cell>
          <cell r="D59" t="str">
            <v>Демонтаж, складирование, укладка в мусорный контейнер (мешки) при необходимости, по согласованию с заказчиком.</v>
          </cell>
        </row>
        <row r="60">
          <cell r="B60" t="str">
            <v>Сбивка старой штукатурки стен, откосов фасада</v>
          </cell>
          <cell r="C60" t="str">
            <v>м.кв.</v>
          </cell>
          <cell r="D60" t="str">
            <v>Отбивка штукатурки с зачисткой поверхности, укладка мусора в контейнер (мешки).</v>
          </cell>
        </row>
        <row r="61">
          <cell r="B61" t="str">
            <v>Сбивка старой краски стен, откосов фасада</v>
          </cell>
          <cell r="C61" t="str">
            <v>м.кв.</v>
          </cell>
          <cell r="D61" t="str">
            <v>Отбивка краски с зачисткой поверхности, укладка мусора в контейнер (мешки).</v>
          </cell>
        </row>
        <row r="62">
          <cell r="B62" t="str">
            <v>Удаление/зачистка от ржавчины(краски) с стандартной плоской поверхности</v>
          </cell>
          <cell r="C62" t="str">
            <v>м.кв.</v>
          </cell>
          <cell r="D62" t="str">
            <v xml:space="preserve">Услуга применяется при обработке металлических поверхностей лакокрасочными покрытиями. Оплачивается при предоставлении подрядчиком ФО с замерами обработанной померхности. </v>
          </cell>
        </row>
        <row r="63">
          <cell r="B63" t="str">
            <v>Удаление/зачистка ржавчины(краски) с нестандартных поверхностей (отливы, уголки, сливы, перила, трубы и т.п)</v>
          </cell>
          <cell r="C63" t="str">
            <v>м.п.</v>
          </cell>
          <cell r="D63" t="str">
            <v xml:space="preserve">Услуга применяется при обработке металлических нестандартных поверхностей лакокрасочными покрытиями. Оплачивается при предоставлении подрядчиком ФО с замерами обработанной поверхности. </v>
          </cell>
        </row>
        <row r="64">
          <cell r="B64" t="str">
            <v>Демонтаж фасадного камня</v>
          </cell>
          <cell r="C64" t="str">
            <v>м.кв.</v>
          </cell>
          <cell r="D64"/>
        </row>
        <row r="65">
          <cell r="B65" t="str">
            <v>Демонтаж кронштейнов настенных/потолочных (с учетом демонтажа прибора установленного на нем)</v>
          </cell>
          <cell r="C65" t="str">
            <v>шт.</v>
          </cell>
          <cell r="D65" t="str">
            <v>Отключение приборов от электрической сети при необходимости. Демонтаж приборов с сохранением. Демонтаж кронштейнов с сохранением. Складирование. (укладка в мусорный контейнер при необходимости, по согласованию с заказчиком)</v>
          </cell>
        </row>
        <row r="66">
          <cell r="B66" t="str">
            <v>Демонтаж прибора, установленного на кронштейны настенные/потолочные</v>
          </cell>
          <cell r="C66" t="str">
            <v>шт.</v>
          </cell>
          <cell r="D66" t="str">
            <v>Когда требуется только замена прибора</v>
          </cell>
        </row>
        <row r="67">
          <cell r="B67" t="str">
            <v>Демонтаж деревянных оконных блоков с заполнением стекло</v>
          </cell>
          <cell r="C67" t="str">
            <v>шт.</v>
          </cell>
          <cell r="D67" t="str">
            <v>Демонтаж оконных блоков, демонтаж подоконников, демонтаж отливов, откосов. Разбор оконных блоков при необходимости. Складирование и погрузка в мусорный контейнер.</v>
          </cell>
        </row>
        <row r="68">
          <cell r="B68" t="str">
            <v>Демонтаж оконных блоков: ПВХ/алюминиевого с заполнением стекло, стеклопакет, сендвич</v>
          </cell>
          <cell r="C68" t="str">
            <v>шт.</v>
          </cell>
          <cell r="D68" t="str">
            <v>Демонтаж оконных блоков, демонтаж подоконников, демонтаж отливов, откосов. Разбор оконных блоков при необходимости. Складирование и погрузка в мусорный контейнер.</v>
          </cell>
        </row>
        <row r="69">
          <cell r="B69" t="str">
            <v>Демонтаж замка кодового механического</v>
          </cell>
          <cell r="C69" t="str">
            <v>шт.</v>
          </cell>
          <cell r="D69" t="str">
            <v>Демонтаж замка с сохранением, либо утилизация по согласованию с заказчиком.</v>
          </cell>
        </row>
        <row r="70">
          <cell r="B70" t="str">
            <v>Демонтаж замка врезного двери ПВХ/Алюминий/Металл/Дерево/Стекло</v>
          </cell>
          <cell r="C70" t="str">
            <v>шт.</v>
          </cell>
          <cell r="D70" t="str">
            <v>Демонтаж замка с сохранением, либо утилизация по согласованию с заказчиком.</v>
          </cell>
        </row>
        <row r="71">
          <cell r="B71" t="str">
            <v>Демонтаж личинки замка  двери ПВХ/Алюминий/Металл/Дерево/Стекло</v>
          </cell>
          <cell r="C71" t="str">
            <v>шт.</v>
          </cell>
          <cell r="D71" t="str">
            <v>Демонтаж личинки замка, утилизация.</v>
          </cell>
        </row>
        <row r="72">
          <cell r="B72" t="str">
            <v>Демонтаж СКУД (с отключением от эл. щита)</v>
          </cell>
          <cell r="C72" t="str">
            <v>шт.</v>
          </cell>
          <cell r="D72" t="str">
            <v>Отключение СКУД от электрической сети. Демонтаж электромагнитного замка (полный комплект, т.е. магнит и пластина, контроллер, кнопка, блок управления, блок питания, аккумулятор, считыватель и пр.) с сохранением. Либо утилизация по согласованию с заказчиком.</v>
          </cell>
        </row>
        <row r="73">
          <cell r="B73" t="str">
            <v>Демонтаж отдельных элементов СКУД (магнит,пластина, контролер, кнопка, блок управления, питания, считывателя)</v>
          </cell>
          <cell r="C73" t="str">
            <v>шт.</v>
          </cell>
          <cell r="D73" t="str">
            <v>Отключение СКУД от электрической сети. Демонтаж элементов СКУД (магнит, пластина, контроллер, кнопка, блок управления, блок питания, аккумулятор, считыватель и пр.) Погрузка в мусорный контейнер, мешки.</v>
          </cell>
        </row>
        <row r="74">
          <cell r="B74" t="str">
            <v>Вскрытие замка/двери: ПВХ/Алюминий/Металл/дерево(вкл навесной замок), кодового замка</v>
          </cell>
          <cell r="C74" t="str">
            <v>шт.</v>
          </cell>
          <cell r="D74" t="str">
            <v>Вскрытие.</v>
          </cell>
        </row>
        <row r="75">
          <cell r="B75" t="str">
            <v>Вскрытие мебельного замка любого типа(вкл навесной или врезной замок для ШАМа)</v>
          </cell>
          <cell r="C75" t="str">
            <v>шт.</v>
          </cell>
          <cell r="D75" t="str">
            <v>Вскрытие.</v>
          </cell>
        </row>
        <row r="76">
          <cell r="B76" t="str">
            <v>Демонтаж ручки двери (любого типа)</v>
          </cell>
          <cell r="C76" t="str">
            <v>шт.</v>
          </cell>
          <cell r="D76" t="str">
            <v>Демонтаж ручки. Погрузка в мусорный контейнер (мешки)</v>
          </cell>
        </row>
        <row r="77">
          <cell r="B77" t="str">
            <v>Замена уплотнителя двери/окна (любого типа)</v>
          </cell>
          <cell r="C77" t="str">
            <v>м.п.</v>
          </cell>
          <cell r="D77" t="str">
            <v>Демонтаж старого уплотнителя, покгрузка в мусорный контейнер (мешки). Подготовка основания. Монтаж нового уплотнителя. Расчет ведется в штуках, т.е. 1 окно/дверь = 1 уплотнитель. С учетом материалов (уплотнитель, клей, обезжиривающий состав)</v>
          </cell>
        </row>
        <row r="78">
          <cell r="B78" t="str">
            <v>Демонтаж обшивки фасада (сайдинг,металосайдинг, пластик, профлист, различные декоративные панели) без каркаса</v>
          </cell>
          <cell r="C78" t="str">
            <v>м.кв.</v>
          </cell>
          <cell r="D78" t="str">
            <v>Демонтаж элементов обшивки, резка распил при необходимости, демонтаж креплений. Складирование, погрузка в мусорный контейнер (мешки).</v>
          </cell>
        </row>
        <row r="79">
          <cell r="B79" t="str">
            <v>Демонтаж столешниц, подоконников</v>
          </cell>
          <cell r="C79" t="str">
            <v>м.кв.</v>
          </cell>
          <cell r="D79" t="str">
            <v>Демонтаж столешниц/подоконников с сохранением. Резка, распил при необходимости, по соглаованию с заказчиком. Складирование, погрузка в мусорный контейнер при необходимости.</v>
          </cell>
        </row>
        <row r="80">
          <cell r="B80" t="str">
            <v>Демонтаж стяжки полов</v>
          </cell>
          <cell r="C80" t="str">
            <v>м.кв.</v>
          </cell>
          <cell r="D80" t="str">
            <v>Демонтаж стяжки, погрузка в мусорный контейнер (мешки). Зачистка основания.</v>
          </cell>
        </row>
        <row r="81">
          <cell r="B81" t="str">
            <v>Демонтаж монолитных гранитных плит</v>
          </cell>
          <cell r="C81" t="str">
            <v>м.кв.</v>
          </cell>
          <cell r="D81" t="str">
            <v>Демонтаж монолитный гранитных плит. Резка, распиловка при необходимости. Погрузка в мусорный контейнер.</v>
          </cell>
        </row>
        <row r="82">
          <cell r="B82" t="str">
            <v>Демонтаж напольных лючков (любой тип)</v>
          </cell>
          <cell r="C82" t="str">
            <v>шт.</v>
          </cell>
          <cell r="D82" t="str">
            <v>Демонтаж напольных лючков, складирование, погрузка в мусорный контейнер.</v>
          </cell>
        </row>
        <row r="83">
          <cell r="B83" t="str">
            <v>Демонтаж деревянного пола в сборе до основания( доска , фанера , ДВП, лаги)</v>
          </cell>
          <cell r="C83" t="str">
            <v>м.кв.</v>
          </cell>
          <cell r="D83" t="str">
            <v>Демонтаж деревянных элементов пола. Распил элементов при необходимости. Погрузка в мусорный контейнер.</v>
          </cell>
        </row>
        <row r="84">
          <cell r="B84" t="str">
            <v xml:space="preserve">Демонтаж чугунного/алюминиевого/биметаллического радиатора отопления </v>
          </cell>
          <cell r="C84" t="str">
            <v>шт.</v>
          </cell>
          <cell r="D84" t="str">
            <v>Демонтаж радиатора. Складирование, погрузка в мусорный контейнер.</v>
          </cell>
        </row>
        <row r="85">
          <cell r="B85" t="str">
            <v>Демонтаж терморегулятора радиатора отопления</v>
          </cell>
          <cell r="C85" t="str">
            <v>шт.</v>
          </cell>
          <cell r="D85" t="str">
            <v>Демонтаж терморегулятора. Складирование, погрузка в мусорный контейнер.</v>
          </cell>
        </row>
        <row r="86">
          <cell r="B86" t="str">
            <v>Демонтаж трубы (пластик, металлопластик, пвх, металлической до 3/4 дюйма)</v>
          </cell>
          <cell r="C86" t="str">
            <v>м.п.</v>
          </cell>
          <cell r="D86" t="str">
            <v>Демонтаж трубы, резка/распил при необходимости. Складирование, погрузка в мусорный контейнер.</v>
          </cell>
        </row>
        <row r="87">
          <cell r="B87" t="str">
            <v>Демонтаж раковины  с сифоном, гофрой и гибкой подводкой</v>
          </cell>
          <cell r="C87" t="str">
            <v>шт.</v>
          </cell>
          <cell r="D87" t="str">
            <v xml:space="preserve">Перекрытие системы водопровода при необходимости. Демонтаж раковины, сифона и гибкой подводки с сохранением. Погрузка в мусорный контейнер при необходимости, по согласованию с заказчиком. </v>
          </cell>
        </row>
        <row r="88">
          <cell r="B88" t="str">
            <v>Демонтаж унитаза с бачком и гофрой</v>
          </cell>
          <cell r="C88" t="str">
            <v>шт.</v>
          </cell>
          <cell r="D88" t="str">
            <v xml:space="preserve">Перекрытие системы водопровода. Демонтаж унитаза с бачком и гофрой с сохранением. Погрузка в мусорный контейнер при необходимости, по согласованию с заказчиком. </v>
          </cell>
        </row>
        <row r="89">
          <cell r="B89" t="str">
            <v>Демонтаж смесителя/ запорной арматуры</v>
          </cell>
          <cell r="C89" t="str">
            <v>шт.</v>
          </cell>
          <cell r="D89" t="str">
            <v>Перекрытие системы водопровода. Демонтаж смесителя/запорной арматуры.</v>
          </cell>
        </row>
        <row r="90">
          <cell r="B90" t="str">
            <v>Демонтаж канализационных труб (включая крепление, уголки, соединители)</v>
          </cell>
          <cell r="C90" t="str">
            <v>м.п.</v>
          </cell>
          <cell r="D90" t="str">
            <v>Демонтаж канализационных труб включая крепления, уголки, соединители и пр. Резка и распил при необходимости. Погрузка в мусорный контейнер.</v>
          </cell>
        </row>
        <row r="91">
          <cell r="B91" t="str">
            <v>Демонтаж встроенных, накладных светильников ( армстронг/грильято,  металлогалогеновых, энергосберегающих), направленного света и т.д.</v>
          </cell>
          <cell r="C91" t="str">
            <v>шт.</v>
          </cell>
          <cell r="D91" t="str">
            <v>Отключение от электрической сети, демонтаж светильников с сохранением, складирование. Погрузка в мусорный контейнер при необходимости по согласоанию с заказчиком.</v>
          </cell>
        </row>
        <row r="92">
          <cell r="B92" t="str">
            <v>Демонтаж прожекторов, уличных светильников на кронштейне</v>
          </cell>
          <cell r="C92" t="str">
            <v>шт.</v>
          </cell>
          <cell r="D92" t="str">
            <v>Отключение от электрической сети, демонтаж светильников с сохранением, складирование. Погрузка в мусорный контейнер при необходимости по согласоанию с заказчиком.</v>
          </cell>
        </row>
        <row r="93">
          <cell r="B93" t="str">
            <v>Демонтаж уголков, кабель-каналов, коробов напольных/настенных (ПВХ)</v>
          </cell>
          <cell r="C93" t="str">
            <v>м.п.</v>
          </cell>
          <cell r="D93" t="str">
            <v>Демонтаж. Резка, распил при необходимости. Погрузка в мусорный контейнер (мешки)</v>
          </cell>
        </row>
        <row r="94">
          <cell r="B94" t="str">
            <v>Демонтаж розеток, выключателей, выключателя рольставни, распаячной коробки (IT или 220В)</v>
          </cell>
          <cell r="C94" t="str">
            <v>шт.</v>
          </cell>
          <cell r="D94" t="str">
            <v>Демонтаж с сохранением. Погрузка в мусорный контейнер (мешки) при необходимости, по согласованию с закзачиком.</v>
          </cell>
        </row>
        <row r="95">
          <cell r="B95" t="str">
            <v>Демонтаж автоматических выключателей, вводных автоматов, УЗО, диффавтоматов, расцепителей</v>
          </cell>
          <cell r="C95" t="str">
            <v>шт.</v>
          </cell>
          <cell r="D95" t="str">
            <v>Демонтаж с сохранением. Погрузка в мусорный контейнер (мешки) при необходимости, по согласованию с закзачиком.</v>
          </cell>
        </row>
        <row r="96">
          <cell r="B96" t="str">
            <v>Демонтаж эл.счетчика</v>
          </cell>
          <cell r="C96" t="str">
            <v>шт.</v>
          </cell>
          <cell r="D96" t="str">
            <v>Демонтаж с сохранением. Погрузка в мусорный контейнер (мешки) при необходимости, по согласованию с закзачиком.</v>
          </cell>
        </row>
        <row r="97">
          <cell r="B97" t="str">
            <v>Демонтаж антивандальной решетки наружнего блока кондиционера</v>
          </cell>
          <cell r="C97" t="str">
            <v>шт.</v>
          </cell>
          <cell r="D97" t="str">
            <v>Демонтаж решетки с сохранением. Резка, распил погрузка в мусорный контейнер при необходимости, по согласованию с закзазчиком.</v>
          </cell>
        </row>
        <row r="98">
          <cell r="B98" t="str">
            <v>Демонтаж защитного козырька наружнего блока кондиционера</v>
          </cell>
          <cell r="C98" t="str">
            <v>шт.</v>
          </cell>
          <cell r="D98" t="str">
            <v>Демонтаж козырька с сохранением. Резка, распил погрузка в мусорный контейнер при необходимости, по согласованию с закзазчиком.</v>
          </cell>
        </row>
        <row r="99">
          <cell r="B99" t="str">
            <v>Демонтаж дренажной гофры системы кондиционирования</v>
          </cell>
          <cell r="C99" t="str">
            <v>м.п.</v>
          </cell>
          <cell r="D99" t="str">
            <v>Демонтаж дренажной гофры с элементами крепления. Погрузка в мусорный контейнер (мешки)</v>
          </cell>
        </row>
        <row r="100">
          <cell r="B100" t="str">
            <v>Демонтаж фреономагистрали (включая короба, эл. кабель, дренажную гофру)</v>
          </cell>
          <cell r="C100" t="str">
            <v>м.п.</v>
          </cell>
          <cell r="D100" t="str">
            <v>Демонтаж фреоно магистрали с элементами крепления.  Резка, распил при необходимости. Погрузка в мусорный контейнер (мешки)</v>
          </cell>
        </row>
        <row r="101">
          <cell r="B101" t="str">
            <v>Демонтаж  дефлекторов , анемостатов, диффузоров</v>
          </cell>
          <cell r="C101" t="str">
            <v>шт.</v>
          </cell>
          <cell r="D101" t="str">
            <v>Демонтаж с сохранением. Погрузка в мусорный контейнер (мешки) при необходимости, по согласованию с закзачиком.</v>
          </cell>
        </row>
        <row r="102">
          <cell r="B102" t="str">
            <v>Демонтаж гибких воздуховодов</v>
          </cell>
          <cell r="C102" t="str">
            <v>м.п.</v>
          </cell>
          <cell r="D102" t="str">
            <v>Демонтаж гибких воздуховодов с элемнтами крепления. Резка, распиловка при необходимости. Погрузка в мусорный контейнер.</v>
          </cell>
        </row>
        <row r="103">
          <cell r="B103" t="str">
            <v>Демонтаж терморегуляторов теплых полов/тепловой завесы/СКК</v>
          </cell>
          <cell r="C103" t="str">
            <v>шт.</v>
          </cell>
          <cell r="D103" t="str">
            <v>Демонтаж с сохранением. Погрузка в мусорный контейнер (мешки) при необходимости, по согласованию с закзачиком.</v>
          </cell>
        </row>
        <row r="104">
          <cell r="B104" t="str">
            <v>Демонтаж  воздуховода с комплектом подвесов (металл, ПВХ)</v>
          </cell>
          <cell r="C104" t="str">
            <v>м.п.</v>
          </cell>
          <cell r="D104" t="str">
            <v>Демонтаж гибких воздуховодов с элемнтами крепления. Резка, распиловка при необходимости. Погрузка в мусорный контейнер.</v>
          </cell>
        </row>
        <row r="105">
          <cell r="B105" t="str">
            <v>Демонтаж внутренего блока сплит-системы ( настеной/ напольно-потолочной/кассетной)</v>
          </cell>
          <cell r="C105" t="str">
            <v>шт.</v>
          </cell>
          <cell r="D105" t="str">
            <v>Отключение от электрической сети. Отключение внутреннего блока от общей сплит-системы. Демонтаж с сохранением. Погрузка в мусорный контейнер (мешки) при необходимости, по согласованию с закзачиком.</v>
          </cell>
        </row>
        <row r="106">
          <cell r="B106" t="str">
            <v>Демонтаж зимнего пакета (полный комплект с отключением от эл.щита)</v>
          </cell>
          <cell r="C106" t="str">
            <v xml:space="preserve">шт. </v>
          </cell>
          <cell r="D106" t="str">
            <v>Отключение от электрической сети. Отключение от общей сплит-системы. Демонтаж с сохранением. Погрузка в мусорный контейнер (мешки) при необходимости, по согласованию с закзачиком.</v>
          </cell>
        </row>
        <row r="107">
          <cell r="B107" t="str">
            <v>Демонтаж наружнего блока сплит-системы (  настеной/ напольно-потолочной/кассетной)</v>
          </cell>
          <cell r="C107" t="str">
            <v>шт.</v>
          </cell>
          <cell r="D107" t="str">
            <v>Отключение от электрической сети. Отключение наружного  блока от общей сплит-системы. Демонтаж с сохранением. Погрузка в мусорный контейнер (мешки) при необходимости, по согласованию с закзачиком.</v>
          </cell>
        </row>
        <row r="108">
          <cell r="B108" t="str">
            <v>Демонтаж дренажной помпы</v>
          </cell>
          <cell r="C108" t="str">
            <v>шт.</v>
          </cell>
          <cell r="D108" t="str">
            <v>Отключение от электрической сети. Отключение дренажной помпы от общей сплит-системы. Демонтаж с сохранением. Погрузка в мусорный контейнер (мешки) при необходимости, по согласованию с закзачиком.</v>
          </cell>
        </row>
        <row r="109">
          <cell r="B109" t="str">
            <v>Демонтаж насоса канализационного/рециркуляционного</v>
          </cell>
          <cell r="C109" t="str">
            <v>шт.</v>
          </cell>
          <cell r="D109" t="str">
            <v>Отключение от электрической сети. Демонтаж канализационного насоса с сохранением. Погрузка в мусорный контейнер при необходимости, по согласованию с заказчиком.</v>
          </cell>
        </row>
        <row r="110">
          <cell r="B110" t="str">
            <v>Демонтаж эл.щитка/бокса в сборе (щиток, счетчик, авт. выключатели и т.д.)</v>
          </cell>
          <cell r="C110" t="str">
            <v>шт.</v>
          </cell>
          <cell r="D110" t="str">
            <v>Отключение электрического щитка от сети. Снятие приборов, аппаратов с отсоединением их от проводов, демонтаж эл. щита, вынос мусора.</v>
          </cell>
        </row>
        <row r="111">
          <cell r="B111" t="str">
            <v>Демонтаж силового кабеля ,  компьютерного (телефонного)/коаксиального (не силового)</v>
          </cell>
          <cell r="C111" t="str">
            <v>м.п.</v>
          </cell>
          <cell r="D111" t="str">
            <v>Отключение от сети. Снятие проводок с отсоединением жил, демонтаж конструкций крепления, изоляторов, распаячных коробок, вынос мусора.</v>
          </cell>
        </row>
        <row r="112">
          <cell r="B112" t="str">
            <v>Демонтаж теплового электроприбора  (инфракрасного обогревателя,конвектора,тепловой завесы и прочего)</v>
          </cell>
          <cell r="C112" t="str">
            <v>шт.</v>
          </cell>
          <cell r="D112" t="str">
            <v>Отключение от электрической сети. Демонтаж прибора с сохранением. При необходимости, погрузка в мусорный контейнер, по согласованию с заказчиком.</v>
          </cell>
        </row>
        <row r="113">
          <cell r="B113" t="str">
            <v>Демонтаж вентилятора накладного</v>
          </cell>
          <cell r="C113" t="str">
            <v>шт.</v>
          </cell>
          <cell r="D113" t="str">
            <v>Отключение от электрической сети. Демонтаж прибора с сохранением. При необходимости, погрузка в мусорный контейнер, по согласованию с заказчиком.</v>
          </cell>
        </row>
        <row r="114">
          <cell r="B114" t="str">
            <v>Демонтаж сплит-системы настенной/фанкойла/кассетного кондиционера (с учетом трассы и кабельканала)</v>
          </cell>
          <cell r="C114" t="str">
            <v>шт.</v>
          </cell>
          <cell r="D114" t="str">
            <v>Отключение от электрической сети. Разбор элементов сплит системы. Резка элементов трассы при необходимости.  Демонтаж с сохранением приборов (наружный и внутренние блоки сплит системы, блоки управления дренажные помпы, элементы смесительных узлов, клапаны, монометры и пр.), в случае необходимости утилизация приборов производитсятолько по согласованию заказчика с предоставлением акта и фотоотчета. Погрузка элементов трасс и кабелканалов в мусорный контейнер.</v>
          </cell>
        </row>
        <row r="115">
          <cell r="B115" t="str">
            <v>Очистка стекол от рекламы, плёнки, объявлений с поверхности стекла, металла и т.д (с удалением клеевого загрязнения) включая чистящее средство</v>
          </cell>
          <cell r="C115" t="str">
            <v>м.кв.</v>
          </cell>
          <cell r="D115" t="str">
            <v>Демонтаж рекламы, тонировочной пленки и пр. с поверхностей. Удаление клеевых загрязнений, финишная мойка. Чистящие средства и расходные материалы (ветошь и пр.) включены по умолчанию.</v>
          </cell>
        </row>
        <row r="116">
          <cell r="B116" t="str">
            <v>Удаление графити, следов маркеров за исключением окрашенной поверхности (включая материалы)</v>
          </cell>
          <cell r="C116" t="str">
            <v>м.кв.</v>
          </cell>
          <cell r="D116" t="str">
            <v>Удаление графити, следов маркеров с любых неокрашенных поверзностей. Чистящие средства и расходные материалы (ветошь и пр.) включены по умолчанию.</v>
          </cell>
        </row>
        <row r="117">
          <cell r="B117" t="str">
            <v>Замена стеклопакета в двери и окнах</v>
          </cell>
          <cell r="C117" t="str">
            <v>м.кв.</v>
          </cell>
          <cell r="D117" t="str">
            <v>Демонтаж старого стеклопакета, элементов стеклопакета. Погрузка в мусорный контейнер, мешки, утилизация Монтаж нового стеклопакета, с учетом уплолтнитлей и расходных материалов (герметик, и пр.)</v>
          </cell>
        </row>
        <row r="118">
          <cell r="B118" t="str">
            <v>Замена сендвича/метал. листа окна/двери ПВХ/Алюминий</v>
          </cell>
          <cell r="C118" t="str">
            <v>м.кв.</v>
          </cell>
          <cell r="D118" t="str">
            <v>Демонтаж старого элемента заполнения (сендвича/. Погрузка в мусорный контейнер. Монтаж нового стеклопакета, с учетом уплолтнитлей и расходных материалов (герметик, и пр.)</v>
          </cell>
        </row>
        <row r="119">
          <cell r="B119" t="str">
            <v>Демонтаж дверной петли ПВХ/Алюминий/Дерево/Стекло</v>
          </cell>
          <cell r="C119" t="str">
            <v>шт.</v>
          </cell>
          <cell r="D119" t="str">
            <v>Демонтаж петли. Погрузка в мусорный контейнер (мешки), утилизация при необходимости.</v>
          </cell>
        </row>
        <row r="120">
          <cell r="B120" t="str">
            <v>Регулировка петли двери ПВХ/Алюминий/Дерево</v>
          </cell>
          <cell r="C120" t="str">
            <v>шт.</v>
          </cell>
          <cell r="D120" t="str">
            <v>Регулировка петли, снятие/установка при необходимости.</v>
          </cell>
        </row>
        <row r="121">
          <cell r="B121" t="str">
            <v>Демонтаж стеклянной полки/дверцы в витрине</v>
          </cell>
          <cell r="C121" t="str">
            <v>шт.</v>
          </cell>
          <cell r="D121" t="str">
            <v>Демонтаж. Погрузка в мусорный контейнер (мешки), утилизация при необходимости.</v>
          </cell>
        </row>
        <row r="122">
          <cell r="B122" t="str">
            <v>Демонтаж фурнитуры мебели и ТО включая механические замки</v>
          </cell>
          <cell r="C122" t="str">
            <v>шт.</v>
          </cell>
          <cell r="D122" t="str">
            <v>Демонтаж фурниткры. Погрузка в мусорный контейнер (мешки), утилизация при необходимости.</v>
          </cell>
        </row>
        <row r="123">
          <cell r="B123" t="str">
            <v>Демонтаж ленты светодиодной с удалением клеящей основы</v>
          </cell>
          <cell r="C123" t="str">
            <v>м.п.</v>
          </cell>
          <cell r="D123" t="str">
            <v>Демонтаж светодиодной ленты, погрузка в мусорные мешки (контейнер), утилизация. Очистка основания от клеющей основы с учетом чистящих средств.</v>
          </cell>
        </row>
        <row r="124">
          <cell r="B124" t="str">
            <v>Демонтаж профиля или уголка светодиодной ленты с удалением клеящей основы</v>
          </cell>
          <cell r="C124" t="str">
            <v>м.п.</v>
          </cell>
          <cell r="D124" t="str">
            <v>Демонтаж, погрузка в мусорные мешки (контейнер), утилизация. Очистка основания от клеющей основы с учетом чистящих средств.</v>
          </cell>
        </row>
        <row r="125">
          <cell r="B125" t="str">
            <v>Демонтаж трансформатора, блока питания</v>
          </cell>
          <cell r="C125" t="str">
            <v>шт.</v>
          </cell>
          <cell r="D125" t="str">
            <v>Отключение от электрической сети. Демонтаж. Погрузка в мусорный контейнер (мешки) утилизация.</v>
          </cell>
        </row>
        <row r="126">
          <cell r="B126" t="str">
            <v>Демонтаж бетонных/металических/деревянных столбов</v>
          </cell>
          <cell r="C126" t="str">
            <v>шт.</v>
          </cell>
          <cell r="D126" t="str">
            <v>Демонтаж, распил, складирование, укладка в мусорный контейнер (мешки).</v>
          </cell>
        </row>
        <row r="127">
          <cell r="B127" t="str">
            <v>Демонтаж проф. трубы, металического уголка/трубы, швеллера</v>
          </cell>
          <cell r="C127" t="str">
            <v>м.п.</v>
          </cell>
          <cell r="D127" t="str">
            <v>Демонтаж, распил, складирование, укладка в мусорный контейнер (мешки).</v>
          </cell>
        </row>
        <row r="128">
          <cell r="B128" t="str">
            <v>Демонтаж урны</v>
          </cell>
          <cell r="C128" t="str">
            <v>шт.</v>
          </cell>
          <cell r="D128" t="str">
            <v>Демонтаж, укладка в мусорный контейнер, мешки. Утилизация при необходимости.</v>
          </cell>
        </row>
        <row r="129">
          <cell r="B129" t="str">
            <v>Демонтаж металоконструкции крыльца (при полном демонтаже)</v>
          </cell>
          <cell r="C129" t="str">
            <v>т.</v>
          </cell>
          <cell r="D129" t="str">
            <v>Демонтаж, распил, складирование, укладка в мусорный контейнер (мешки).</v>
          </cell>
        </row>
        <row r="130">
          <cell r="B130" t="str">
            <v>Демонтаж противоскользящего покрытия с крыльца</v>
          </cell>
          <cell r="C130" t="str">
            <v>м.кв.</v>
          </cell>
          <cell r="D130" t="str">
            <v>Демонтаж, утилизация.</v>
          </cell>
        </row>
        <row r="131">
          <cell r="B131" t="str">
            <v>Демонтаж шурстепа</v>
          </cell>
          <cell r="C131" t="str">
            <v>м.п.</v>
          </cell>
          <cell r="D131" t="str">
            <v>Демонтаж, утилизация, очистка основания, включаячистящее средство и расходные материалы.</v>
          </cell>
        </row>
        <row r="132">
          <cell r="B132" t="str">
            <v xml:space="preserve">Демонтаж листового металла </v>
          </cell>
          <cell r="C132" t="str">
            <v>м.кв.</v>
          </cell>
          <cell r="D132" t="str">
            <v>Демонтаж, резка, распил при необходимости. Укладка в мусорный к</v>
          </cell>
        </row>
        <row r="133">
          <cell r="B133" t="str">
            <v xml:space="preserve">Демонтаж противоскользящей ленты (20-70 мм), с учетом чистящего средства </v>
          </cell>
          <cell r="C133" t="str">
            <v>м.п.</v>
          </cell>
          <cell r="D133" t="str">
            <v>Демонтаж, утилизация, очистка основания, включаячистящее средство и расходные материалы.</v>
          </cell>
        </row>
        <row r="134">
          <cell r="B134" t="str">
            <v>Демонтаж вентилируемого фасада/композитных панелей (в т.ч. каркас)</v>
          </cell>
          <cell r="C134" t="str">
            <v>м.кв.</v>
          </cell>
          <cell r="D134" t="str">
            <v>Демонтаж элементов обшивки, резка распил при необходимости, демонтаж креплений. Демонтаж тепло-паро-гидроизоляции. Демонтаж каркаса, резка распил элементов при необходимости. Складирование, погрузка в мусорный контейнер (мешки).</v>
          </cell>
        </row>
        <row r="135">
          <cell r="B135" t="str">
            <v>Демонтаж водостока(трубы водосточной) в т.ч крепления,уголки,стыки</v>
          </cell>
          <cell r="C135" t="str">
            <v>м.п.</v>
          </cell>
          <cell r="D135" t="str">
            <v>Демонтаж водостока, разбо на составные элементы (резка, распил при необходимости), демонтаж элементов креплений. Складирование, погрузка в мусорный контейнер (мешки)</v>
          </cell>
        </row>
        <row r="136">
          <cell r="B136" t="str">
            <v>Демонтаж наличника/нащельника двери ПВХ/Алюминий/Металл/Дерево</v>
          </cell>
          <cell r="C136" t="str">
            <v>м.п.</v>
          </cell>
          <cell r="D136" t="str">
            <v>Демонтаж, складирование, утилизация</v>
          </cell>
        </row>
        <row r="137">
          <cell r="B137" t="str">
            <v>Демонтаж баннера (временного, рекламного)</v>
          </cell>
          <cell r="C137" t="str">
            <v>шт.</v>
          </cell>
          <cell r="D137" t="str">
            <v>Демонтаж с сохранением. Либо складирование и погрузка в мусорный контейнер при необходимости, по согласованию с заказчиком.</v>
          </cell>
        </row>
        <row r="138">
          <cell r="B138" t="str">
            <v>Демонтаж наружных: светового короба / рекламной вывески с разборкой</v>
          </cell>
          <cell r="C138" t="str">
            <v>шт.</v>
          </cell>
          <cell r="D138" t="str">
            <v>Дедмонтаж светового короба, разборка на составные элементы.</v>
          </cell>
        </row>
        <row r="139">
          <cell r="B139" t="str">
            <v>Демонтаж перил</v>
          </cell>
          <cell r="C139" t="str">
            <v>м.кв.</v>
          </cell>
          <cell r="D139" t="str">
            <v>Демонтаж перил, резка/распил при необходимости, погрузка в мусорный контейнер по согласованию с заказчииком.</v>
          </cell>
        </row>
        <row r="140">
          <cell r="B140" t="str">
            <v>Демонтаж отливов</v>
          </cell>
          <cell r="C140" t="str">
            <v>м.п.</v>
          </cell>
          <cell r="D140" t="str">
            <v>Демонтаж отливов, резка/распил при необходимости , складирование и погрузка в мусорный контейнер.</v>
          </cell>
        </row>
        <row r="141">
          <cell r="B141" t="str">
            <v>Демонтаж водонагревателя/бойлера</v>
          </cell>
          <cell r="C141" t="str">
            <v>шт.</v>
          </cell>
          <cell r="D141" t="str">
            <v>Отключение от электрической и водопроводной сети. Демонтаж прибора с сохранением демонтаж элементов креплений.</v>
          </cell>
        </row>
        <row r="142">
          <cell r="B142" t="str">
            <v xml:space="preserve">Демонтаж фитингов (краны, заглушки, соединители и пр.) </v>
          </cell>
          <cell r="C142" t="str">
            <v xml:space="preserve">шт. </v>
          </cell>
          <cell r="D142" t="str">
            <v>Перекрытие системы водоподачи. Демонтаж фитингов. Складирование, погрузка в мусорный контейнер.</v>
          </cell>
        </row>
        <row r="143">
          <cell r="B143" t="str">
            <v>Демонтаж счетчика водоснабжения гор/хол</v>
          </cell>
          <cell r="C143" t="str">
            <v>шт.</v>
          </cell>
          <cell r="D143" t="str">
            <v>Перекрытие системы водопровода. Демонтаж счетчика с сохранением. Погрузка в мусорный контейнер по согласованию с заказчиком.</v>
          </cell>
        </row>
        <row r="144">
          <cell r="B144" t="str">
            <v>Демонтаж электрокотла с отключением от эл. щита</v>
          </cell>
          <cell r="C144" t="str">
            <v xml:space="preserve">шт. </v>
          </cell>
          <cell r="D144" t="str">
            <v>Отключение от электрической сети. Слив системы, отключение от системы отопления. Демонтаж с сохранением.</v>
          </cell>
        </row>
        <row r="145">
          <cell r="B145" t="str">
            <v>Демонтаж сейфа</v>
          </cell>
          <cell r="C145" t="str">
            <v>шт.</v>
          </cell>
          <cell r="D145" t="str">
            <v>Демонтаж</v>
          </cell>
        </row>
        <row r="146">
          <cell r="B146" t="str">
            <v>Демонтаж лайтбокса</v>
          </cell>
          <cell r="C146" t="str">
            <v>шт.</v>
          </cell>
          <cell r="D146" t="str">
            <v>Отключение от электрической сети. Демонтаж. Складирование и погрузка в мусорный контейнер при необходимости, по согласованию с заказчиком.</v>
          </cell>
        </row>
        <row r="147">
          <cell r="B147" t="str">
            <v>Демонтаж внутренней интерьерной вывески с разборкой/внутр.световых коробов</v>
          </cell>
          <cell r="C147" t="str">
            <v>м.кв.</v>
          </cell>
          <cell r="D147" t="str">
            <v>Демонтаж интерьерной вывески, разборка на составляющие элементы.</v>
          </cell>
        </row>
        <row r="148">
          <cell r="B148" t="str">
            <v>Полная разборка/демонтаж мебели и торгового оборудования без или с сохранением работоспособности, целостности и комплектности всех узлов и деталей</v>
          </cell>
          <cell r="C148" t="str">
            <v>час</v>
          </cell>
          <cell r="D148" t="str">
            <v>НОРМЫ ВРЕМЕНИ:
Стол 1000х500х800-0,08 час
Кресло офисное-0,15 час
Тубма 400х400х400-0,15 час
Шкаф ЛДСП для документов и одежды-0,25 час
Стеллаж ЛДСП 1000х500х2000мм-0,35 час
Стелаж металлический 1000х500х2000мм-0,35 час
Шкаф архивный металлический 470х350х1500мм-0,15 час
Шкаф архивный металлический 915х458х1830мм-0,25 час
Стойка рецепции 2150-3365х650х1200мм-0,75 час
Рабочее место для зоны технической настройки 750х500х1100мм-0,4 час
Рабочее место нового образца 1000-1800х650х1200мм-0,4час
Бренд-стена под аксессуары без фриза 2650-3150х250х1975мм-0,75 час
Витрина для мобильных телефонов 675-1150х250-350х1975-2750мм-0,75 час
Бренд-стена,Витрина кастомизированная,Витрина под аксессуары 2650-3150х250-350х1975-2750мм-0,6 час
Стол открытой выкладки Самсунг,Стойка Мега Гуру 1065х510х645мм-0,25 час
Модуль «Остров» 1200-2106х600х1018-0,35 час.  Нормы учитываются вне зависимости от количества человек, выполняемых работы</v>
          </cell>
        </row>
        <row r="149">
          <cell r="B149" t="str">
            <v>Демонтаж глухой металлической решетки</v>
          </cell>
          <cell r="C149" t="str">
            <v>м.кв.</v>
          </cell>
          <cell r="D149" t="str">
            <v>Демонтаж решетки с сохранением. Резка, распил погрузка в мусорный контейнер при необходимости, по согласованию с закзазчиком.</v>
          </cell>
        </row>
        <row r="150">
          <cell r="B150" t="str">
            <v>Демонтаж раздвижной металлической решетки</v>
          </cell>
          <cell r="C150" t="str">
            <v>м.кв.</v>
          </cell>
          <cell r="D150" t="str">
            <v>Демонтаж решетки с сохранением Разборка на составные элементы. Резка, распил погрузка в мусорный контейнер при необходимости, по согласованию с закзазчиком.</v>
          </cell>
        </row>
        <row r="151">
          <cell r="B151" t="str">
            <v>Демонтаж откидного порога раздвижной металлической решетки</v>
          </cell>
          <cell r="C151" t="str">
            <v>шт.</v>
          </cell>
          <cell r="D151" t="str">
            <v>Демонтаж порога, складирование и погруска в мусорный контейнер при необходимости при согласовании с закзачиком.</v>
          </cell>
        </row>
        <row r="152">
          <cell r="B152" t="str">
            <v>Покос газона</v>
          </cell>
          <cell r="C152" t="str">
            <v>м.кв.</v>
          </cell>
          <cell r="D152" t="str">
            <v>Покос газона, с учетом аммортизации/аренды оборудования, расходников, ГСМ, уборка скошенной травы в мешки, вывоз и утилизация.</v>
          </cell>
        </row>
        <row r="153">
          <cell r="B153" t="str">
            <v>Опил деревьев</v>
          </cell>
          <cell r="C153" t="str">
            <v>час</v>
          </cell>
          <cell r="D153" t="str">
            <v>Опил деревьев, с учетом аммортизации/аренды оборудования, расходников, ГСМ,  уборка веток в контейнер, вывоз и утилизация.</v>
          </cell>
        </row>
        <row r="154">
          <cell r="B154" t="str">
            <v>Демонтаж стяжки (основание тротуарной плитки/брусчатки)</v>
          </cell>
          <cell r="C154" t="str">
            <v>м.кв.</v>
          </cell>
          <cell r="D154" t="str">
            <v>Демонтаж, складирование и погрузка в мусорный контейнер</v>
          </cell>
        </row>
        <row r="155">
          <cell r="B155" t="str">
            <v>Демонтаж асфальтного покрытия</v>
          </cell>
          <cell r="C155" t="str">
            <v>м.куб.</v>
          </cell>
          <cell r="D155" t="str">
            <v>Демонтаж, складирование и погрузка в мусорный контейнер</v>
          </cell>
        </row>
        <row r="156">
          <cell r="B156" t="str">
            <v>Демонтаж кирпичной кладки/бетонных/пеноблочных контсрукций</v>
          </cell>
          <cell r="C156" t="str">
            <v>м.куб.</v>
          </cell>
          <cell r="D156" t="str">
            <v>Демонтаж, складирование и погрузка в мусорный контейнер</v>
          </cell>
        </row>
        <row r="157">
          <cell r="B157" t="str">
            <v>Выемка грунта/щебня/песка/керамзита</v>
          </cell>
          <cell r="C157" t="str">
            <v>м.куб.</v>
          </cell>
          <cell r="D157" t="str">
            <v>Выемка грунта/щебня/песка/керамзита, вывоз и утилизация</v>
          </cell>
        </row>
        <row r="158">
          <cell r="B158" t="str">
            <v>Демонтаж камня бордюрного</v>
          </cell>
          <cell r="C158" t="str">
            <v>м.п.</v>
          </cell>
          <cell r="D158" t="str">
            <v>Демонтаж, складирование и погрузка в мусорный контейнер</v>
          </cell>
        </row>
        <row r="159">
          <cell r="B159" t="str">
            <v>Демонтаж тротуарной плитки</v>
          </cell>
          <cell r="C159" t="str">
            <v>м.кв.</v>
          </cell>
          <cell r="D159" t="str">
            <v>Демонтаж, складирование и погрузка в мусорный контейнер</v>
          </cell>
        </row>
        <row r="160">
          <cell r="B160" t="str">
            <v>Демонтаж брусчатки</v>
          </cell>
          <cell r="C160" t="str">
            <v>м.кв.</v>
          </cell>
          <cell r="D160" t="str">
            <v>Демонтаж, складирование и погрузка в мусорный контейнер</v>
          </cell>
        </row>
        <row r="161">
          <cell r="B161" t="str">
            <v>Демонтаж гибкой подводки сантехнической</v>
          </cell>
          <cell r="C161" t="str">
            <v>шт.</v>
          </cell>
          <cell r="D161" t="str">
            <v>Перекрытие системы водопровода, демонтаж гибкой подводки, утилизация при необходимости.</v>
          </cell>
        </row>
        <row r="162">
          <cell r="B162" t="str">
            <v>Демонтаж шкафов комуникационых, ИТ шкафов, серверных шкафов</v>
          </cell>
          <cell r="C162" t="str">
            <v>шт.</v>
          </cell>
          <cell r="D162" t="str">
            <v>Демонтаж шкафа, разборка на составляющие. Погрузка в мусорный контейнер при неоходимости, по согласованию с заказчиком.</v>
          </cell>
        </row>
        <row r="163">
          <cell r="B163" t="str">
            <v>Демонтаж экрана профиля светодиодной ленты</v>
          </cell>
          <cell r="C163" t="str">
            <v>м.п.</v>
          </cell>
          <cell r="D163" t="str">
            <v>Применяется только при замене самого экрана</v>
          </cell>
        </row>
        <row r="164">
          <cell r="B164" t="str">
            <v>Замена дистанционной разметки пола (цвет черно желтый) с учетом материалов</v>
          </cell>
          <cell r="C164" t="str">
            <v>услуга</v>
          </cell>
          <cell r="D164" t="str">
            <v>С удалением старой клеевой основы. Допускается спользование аналогов при согласовании заказчика с сокращением цены на услугу на 40%</v>
          </cell>
        </row>
        <row r="165">
          <cell r="B165" t="str">
            <v>Удаление дистанционной разметки пола с учетом материалов</v>
          </cell>
          <cell r="C165" t="str">
            <v>услуга</v>
          </cell>
          <cell r="D165" t="str">
            <v>С удалением следов скотча с удалением клеевой основы</v>
          </cell>
        </row>
        <row r="166">
          <cell r="B166"/>
          <cell r="C166"/>
          <cell r="D166"/>
        </row>
        <row r="167">
          <cell r="B167" t="str">
            <v>Монтаж плинтуса ( пвх, дерево., профиля стеклянной перекгородки)</v>
          </cell>
          <cell r="C167" t="str">
            <v>м.п.</v>
          </cell>
          <cell r="D167" t="str">
            <v>Установка и крепление плинтусов, установка и крепление соеденительных, угловых и торцевых элементов</v>
          </cell>
        </row>
        <row r="168">
          <cell r="B168" t="str">
            <v>Замена фурнитуры плинтуса ПВХ</v>
          </cell>
          <cell r="C168" t="str">
            <v>шт.</v>
          </cell>
          <cell r="D168"/>
        </row>
        <row r="169">
          <cell r="B169" t="str">
            <v>Установка напольных коробок/розеток/лючков скрытого монтажа</v>
          </cell>
          <cell r="C169" t="str">
            <v>шт.</v>
          </cell>
          <cell r="D169"/>
        </row>
        <row r="170">
          <cell r="B170" t="str">
            <v>Изготовление и монтаж плинтуса из керамогранитной плитки  h-100мм</v>
          </cell>
          <cell r="C170" t="str">
            <v>м.п.</v>
          </cell>
          <cell r="D170" t="str">
            <v>Сортировка плиток; перерубка плиток и подточка кромок, приготовление клеевого состава; установка плиток; заполнение (затирка) швов; монтаж декоротивного уголка; промывка и протирка поверхности уложенных плиток</v>
          </cell>
        </row>
        <row r="171">
          <cell r="B171" t="str">
            <v>Армирование стяжки пола</v>
          </cell>
          <cell r="C171" t="str">
            <v>м.кв.</v>
          </cell>
          <cell r="D171" t="str">
            <v>Расчистка, подготовка основания, установка фиксаторов (стульчиков), раскладка арматуры, вязка/сварка.</v>
          </cell>
        </row>
        <row r="172">
          <cell r="B172" t="str">
            <v>Ремонт стяжки местами</v>
          </cell>
          <cell r="C172" t="str">
            <v>м.кв.</v>
          </cell>
          <cell r="D172" t="str">
            <v>Удаление разрушенных фракций стяжки, зачистка, промывка поверхностей участка, грунтовка бетоноконтактом, восстановление участка стяжки цементно-песчаным раствором М150.</v>
          </cell>
        </row>
        <row r="173">
          <cell r="B173" t="str">
            <v>Устройство оснований полов из керамзита</v>
          </cell>
          <cell r="C173" t="str">
            <v>м.куб.</v>
          </cell>
          <cell r="D173" t="str">
            <v>Подготовка основания с установкой маяков, укладка керамзита, выравнимание, уплотнение, трамбование</v>
          </cell>
        </row>
        <row r="174">
          <cell r="B174" t="str">
            <v>Укладка линолеума (с подложкой)</v>
          </cell>
          <cell r="C174" t="str">
            <v>м.кв.</v>
          </cell>
          <cell r="D174" t="str">
            <v>Подготовка поверхности, укладка подложки, раскатывание рулонов с разметкой и нарезкой на полотнища, приготовление клеевого состава, наклейка полотнищ с прирезкой в стыках.</v>
          </cell>
        </row>
        <row r="175">
          <cell r="B175" t="str">
            <v>Укладка ламината/паркета (с подложкой)</v>
          </cell>
          <cell r="C175" t="str">
            <v>м.кв.</v>
          </cell>
          <cell r="D175" t="str">
            <v>Поверхность тщательно зачистить от загрязнений, подгонка, раскрой, укладка подложки, сортировка досок, подрезка досок в местах примыканий к стенам, настилка паркетных досок (ламината) с подгонкой и подрезкой по размеру, с устройством температурных швов.</v>
          </cell>
        </row>
        <row r="176">
          <cell r="B176" t="str">
            <v>Монтаж ковролина коммерческого/ковровой плитки</v>
          </cell>
          <cell r="C176" t="str">
            <v>м.кв.</v>
          </cell>
          <cell r="D176" t="str">
            <v>Поверхность тщательно зачистить от загрязнений, подгонка, раскрой, укладка</v>
          </cell>
        </row>
        <row r="177">
          <cell r="B177" t="str">
            <v>Укладка керамогранитной плитки (любой размер)</v>
          </cell>
          <cell r="C177" t="str">
            <v>м.кв.</v>
          </cell>
          <cell r="D177" t="str">
            <v>Подготовка поверхности, приготовление клеевого состава, укладка керамических плиток с заполнением (затиркой) швов, подрезка плиток, промывка и протирка поверхности уложенных плиток.</v>
          </cell>
        </row>
        <row r="178">
          <cell r="B178" t="str">
            <v xml:space="preserve">Устройство стяжки по  маякам(толщиной до 150 мм.) </v>
          </cell>
          <cell r="C178" t="str">
            <v>м.кв.</v>
          </cell>
          <cell r="D178" t="str">
            <v>Подготовка основания с установкой маяков; укладка и выравнивания слоя раствора, бетона или легкого бетона; уход за твердеющей стяжкой стяжкой</v>
          </cell>
        </row>
        <row r="179">
          <cell r="B179" t="str">
            <v xml:space="preserve">Устройство наливного пола самовыравнивающейся смесью </v>
          </cell>
          <cell r="C179" t="str">
            <v>м.кв.</v>
          </cell>
          <cell r="D179" t="str">
            <v xml:space="preserve">Подготовка поверхности, шлифование, зачистка, промывка, обезжиривание, грунтование, нанесение наливного пола, разравнивание, нарезка температурных усадочных швов, грунтование швов, заделка швов герметиком или уплотняющим шнуром. </v>
          </cell>
        </row>
        <row r="180">
          <cell r="B180" t="str">
            <v>Монтаж металлического порожка, уголка</v>
          </cell>
          <cell r="C180" t="str">
            <v>м.п.</v>
          </cell>
          <cell r="D180" t="str">
            <v>Подгонка, установка и крепление порожков</v>
          </cell>
        </row>
        <row r="181">
          <cell r="B181" t="str">
            <v>Заделка штроб</v>
          </cell>
          <cell r="C181" t="str">
            <v>м.п.</v>
          </cell>
          <cell r="D181" t="str">
            <v>Зпчистка, промывка поверхностей кромок штробы, грунтовка бетоноконтактом, заделка штробы цементно-песчаным раствором М150</v>
          </cell>
        </row>
        <row r="182">
          <cell r="B182" t="str">
            <v>Затирка швов</v>
          </cell>
          <cell r="C182" t="str">
            <v>м.кв.</v>
          </cell>
          <cell r="D182"/>
        </row>
        <row r="183">
          <cell r="B183" t="str">
            <v>Устройство теплого пола  из нагревательного мата Теплолюкс MiNi/ProfiMat, ( в т. ч. расходные материалы для монтажа:крепеж, изолирующий материал)</v>
          </cell>
          <cell r="C183" t="str">
            <v>м.кв.</v>
          </cell>
          <cell r="D183" t="str">
            <v>Подготовка плана работы и схемы монтажа; Подготовка основания к монтажу (штробление, расчистка, грунтование клеем); Крепление установочных коробок и трубки для датчика температуры в соответствиии со схемой; Проверка электросопротивления матов; Раскройка, укладка и фиксация матов; Монтаж термодатчика и регулятора температуры, проверка сопротивления; Пусконаладочные работы. В том числе  материалы. Аналог согласовывается с заказчиком</v>
          </cell>
        </row>
        <row r="184">
          <cell r="B184" t="str">
            <v>Подготовка основания пола из ЦСП для укладки линолеума (шлифовка, заделка швов)</v>
          </cell>
          <cell r="C184" t="str">
            <v>м.кв.</v>
          </cell>
          <cell r="D184" t="str">
            <v>Укладка кирпичных столбиков и подкладок из кирпича, антисептирование деревянных подкладок и досок настила, укладка деревянных подкладок и толевых прокладок, укладка лаг, устройство настила.</v>
          </cell>
        </row>
        <row r="185">
          <cell r="B185" t="str">
            <v>Монтаж профиля углового пластикового/металлического для керамогранита (внешний/внутренний)</v>
          </cell>
          <cell r="C185" t="str">
            <v>м.п.</v>
          </cell>
          <cell r="D185" t="str">
            <v>Подгонка, подрезка, монтаж</v>
          </cell>
        </row>
        <row r="186">
          <cell r="B186" t="str">
            <v>Нанесение дистанционной разметки пола (цвет черно желтый) с учетом материалов</v>
          </cell>
          <cell r="C186" t="str">
            <v>услуга</v>
          </cell>
          <cell r="D186" t="str">
            <v xml:space="preserve"> Допускается спользование аналогов при согласовании заказчика с сокращением цены на услугу на 40%</v>
          </cell>
        </row>
        <row r="187">
          <cell r="B187"/>
          <cell r="C187"/>
          <cell r="D187"/>
        </row>
        <row r="188">
          <cell r="B188" t="str">
            <v>Грунтовка поверхности (Площадь столбов, боковых сторон пилястр, откосов включается в объем работ)</v>
          </cell>
          <cell r="C188" t="str">
            <v>м.кв.</v>
          </cell>
          <cell r="D188" t="str">
            <v>Нанесение грунтовки, огне- био- защитных пропиток и пр. в один слой на любую поверхность. Подготовка поверхности, приготовление грунтовочного состава, нанесение грунтовочного состава на поверхность. Один слой.</v>
          </cell>
        </row>
        <row r="189">
          <cell r="B189" t="str">
            <v>Штукатурка стен  (Площадь столбов, откосов и боковых сторон пилястр включается в объем работ)</v>
          </cell>
          <cell r="C189" t="str">
            <v>м.кв.</v>
          </cell>
          <cell r="D189" t="str">
            <v>Штукатурка стен  (Площадь, откосов, столбов и боковых сторон пилястр включается в объем работ). Насечка бетонной поверхности , провешивание поверхности с установкой маяков,  разметка и нарезка сетки, крепление с подгонкой сетки шпильками, приготовление полимерцементного раствора вручную, нанесение обрызга вручную, нанесение грунта вручную, нанесение накрывочного слоя вручную. До получения конечного результата.</v>
          </cell>
        </row>
        <row r="190">
          <cell r="B190" t="str">
            <v>Сплошная шпатлевка и шлифовка стен из ГКЛ под окраску/оклейку обоями (Площадь столбов, откосов и боковых сторон пилястр, включается в объем работ)</v>
          </cell>
          <cell r="C190" t="str">
            <v>м.кв.</v>
          </cell>
          <cell r="D190" t="str">
            <v>Шпатлевка и шлифовка стен из ГКЛ,ГВЛ под окраску (Площадь откосов, столбов и боковых сторон пилястр включается в объем работ). Очисткаи и обеспыливания поверхности; приготовление шпатлевочного состава; заделка вертикальных швов шпаклевкой с применением армирующей ленты, горизонтальных швов и углублений от винтов без ленты; армирование углов, премыканий молярным уголком; нанесение шпатлевки вручную шпателем; шлифование поверхностей. До получения конечного результата.</v>
          </cell>
        </row>
        <row r="191">
          <cell r="B191" t="str">
            <v>Окраска стен (за два раза) (Площадь столбов, боковых сторон пилястр, откосов включается в объем работ), включает в себя расходники (кисти, валики,ванночки)</v>
          </cell>
          <cell r="C191" t="str">
            <v>м.кв.</v>
          </cell>
          <cell r="D191" t="str">
            <v>Очистка поверхности, защита примыканий малярным скотчем, окрашивание поверхности за два раза.</v>
          </cell>
        </row>
        <row r="192">
          <cell r="B192" t="str">
            <v>Оклейка стен обоями (Площадь столбов, откосов и боковых сторон пилястр включается в объем работ)</v>
          </cell>
          <cell r="C192" t="str">
            <v>м.кв.</v>
          </cell>
          <cell r="D192" t="str">
            <v>Подготовка поверхности под оклейку, раскрой рулонов обой, приготовление клеевых составов, проклейка стен бумагой, обработка швов подклейки пемзой, обрезка кромок обоев (при необходимости), наклейка обоев, бордюров или фризов, протирка оклееной поверхности ветошью.</v>
          </cell>
        </row>
        <row r="193">
          <cell r="B193" t="str">
            <v>Обшивка откосов  ПВХ, ГКЛ ( в т.ч. каркас)</v>
          </cell>
          <cell r="C193" t="str">
            <v>м.кв.</v>
          </cell>
          <cell r="D193" t="str">
            <v>Разметка проектного положения металлического каркаса; наклейка уплотнительной ленты на профили, примыкающие к конструкциям здания; установка и крепление направляющих и крайних стоечных профилей к конструкциям здания дюбелями; установка стоечных профилей в направляющие с креплением; установка гипсокартонных листов с креплением их самонарезающими винтами. Обделка дверных проемов.</v>
          </cell>
        </row>
        <row r="194">
          <cell r="B194" t="str">
            <v>Устройство обшивки стен ГКЛ, ПВХ (в т.ч.каркас) в 1 слой</v>
          </cell>
          <cell r="C194" t="str">
            <v>м.кв.</v>
          </cell>
          <cell r="D194"/>
        </row>
        <row r="195">
          <cell r="B195" t="str">
            <v>Устройство обшивки стен ГКЛ, ПВХ в 1 слой без устройства каркаса</v>
          </cell>
          <cell r="C195" t="str">
            <v>м.кв.</v>
          </cell>
          <cell r="D195" t="str">
            <v>Раскрой гипсокартонных панелей, разметка и нарезка, установка панелей с креплением шурупами (саморезами).</v>
          </cell>
        </row>
        <row r="196">
          <cell r="B196" t="str">
            <v>Монтаж фанеры, ДСП, ГСП  на стены, пол, потолок, проемы, окна</v>
          </cell>
          <cell r="C196" t="str">
            <v>м.кв.</v>
          </cell>
          <cell r="D196" t="str">
            <v>Разметка, раскрой листов. Установка с креплением саморезами, шурупами.</v>
          </cell>
        </row>
        <row r="197">
          <cell r="B197" t="str">
            <v>Монтаж декоративного уголка (ПВХ, МДФ, оцинк, трим уголок)</v>
          </cell>
          <cell r="C197" t="str">
            <v>м.п.</v>
          </cell>
          <cell r="D197" t="str">
            <v>Разметка, нарезка, установка.</v>
          </cell>
        </row>
        <row r="198">
          <cell r="B198" t="str">
            <v>Устройство перегородок ГКЛ,ГВЛ (1х0 слой), в т.ч. каркас</v>
          </cell>
          <cell r="C198" t="str">
            <v>м.кв.</v>
          </cell>
          <cell r="D198" t="str">
            <v>Разметка проектного положения металлического каркаса; наклейка уплотнительной ленты на профили, примыкающие к конструкциям здания; установка и крепление направляющих и крайних стоечных профилей к конструкциям здания дюбелями; установка стоечных профилей в направляющие с креплением; Разметка и нарезка, установка панелей с креплением шурупами (саморезами).Обделка  проемов.</v>
          </cell>
        </row>
        <row r="199">
          <cell r="B199" t="str">
            <v>Устройство  перегородок из ГКЛ, ГВЛ (1х1 слой) в т.ч. Каркас</v>
          </cell>
          <cell r="C199" t="str">
            <v>м.кв.</v>
          </cell>
          <cell r="D199"/>
        </row>
        <row r="200">
          <cell r="B200" t="str">
            <v>Устройство  перегородок из ГКЛ, ГВЛ  (2х2 слоя) в т.ч. Каркас</v>
          </cell>
          <cell r="C200" t="str">
            <v>м.кв.</v>
          </cell>
          <cell r="D200"/>
        </row>
        <row r="201">
          <cell r="B201" t="str">
            <v>Устройство теплоизоляции минераловатным  утеплителем  любой поверхности (стены, потолок и т.д)</v>
          </cell>
          <cell r="C201" t="str">
            <v>м.кв.</v>
          </cell>
          <cell r="D201" t="str">
            <v>Разметка и нарезка утеплителя, крепление утеплителя.</v>
          </cell>
        </row>
        <row r="202">
          <cell r="B202" t="str">
            <v>Локальный ремонт стен из ГКЛ,ГВЛ ( зашивка ГКЛ,ГВЛ сплошная шпатлевка, шлифовка, грунтовка  1м.кв.)</v>
          </cell>
          <cell r="C202" t="str">
            <v>м.кв.</v>
          </cell>
          <cell r="D202" t="str">
            <v>Вырезание поврежденного участка, устройство заплатки на профильном каркасе,  проклеивание стыков стеклотканью</v>
          </cell>
        </row>
        <row r="203">
          <cell r="B203" t="str">
            <v>Устройство коробов из ГКЛ/ПВХ/МДФ/ГСП/ГВЛ/ДВП/ДСП/Асбоцементный лист в т.ч.каркас</v>
          </cell>
          <cell r="C203" t="str">
            <v>м.кв.</v>
          </cell>
          <cell r="D203" t="str">
            <v>Разметка проектного положения металлического каркаса; наклейка уплотнительной ленты на профили, примыкающие к конструкциям здания; установка и крепление направляющих и крайних стоечных профилей к конструкциям здания дюбелями; установка стоечных профилей в направляющие с креплением; установка гипсокартонных листов с креплением их самонарезающими винтами. Обделка дверных проемов.</v>
          </cell>
        </row>
        <row r="204">
          <cell r="B204" t="str">
            <v xml:space="preserve">Прорезание технологических отверстий в стенах и потолках ГКЛ/ПВХ/МДФ/ГСП/ГВЛ/ДВП/ДСП/Асбоцементный лист, а также потолках армстронг/грильятто </v>
          </cell>
          <cell r="C204" t="str">
            <v>шт.</v>
          </cell>
          <cell r="D204" t="str">
            <v>Разметка, прорезка, удаление вырезанного материала, укладка мусора в контейнер (мешки)</v>
          </cell>
        </row>
        <row r="205">
          <cell r="B205" t="str">
            <v>Пропенивание/герметизация стыков/примыканий (пена монтажная; акрил; герметик) на существующих элементах</v>
          </cell>
          <cell r="C205" t="str">
            <v>м.п.</v>
          </cell>
          <cell r="D205" t="str">
            <v>Позиция не применяется при установке различного рода изделий (как например: подоконники, двери, окна, перегородки. Применяется при: устранении протечки, устранении трещин стен, полов и др. повехностей.</v>
          </cell>
        </row>
        <row r="206">
          <cell r="B206" t="str">
            <v>Монтаж баннера временного в т.ч. материалы(покрытие баннерная ткань ПВХ плотностью 400 г/м2 , крепеж, расходники и т.п.), под ключ</v>
          </cell>
          <cell r="C206" t="str">
            <v>м.кв.</v>
          </cell>
          <cell r="D206" t="str">
            <v>Крепление банера (закрытие витража на премя проведения работ) включая элементы крепления</v>
          </cell>
        </row>
        <row r="207">
          <cell r="B207" t="str">
            <v>Монтаж радиаторных решеток</v>
          </cell>
          <cell r="C207" t="str">
            <v>шт.</v>
          </cell>
          <cell r="D207" t="str">
            <v>Прорезание отверстий, установка лючков с выверкой и закреплением. Установка решеток с выверкой и закреплением.</v>
          </cell>
        </row>
        <row r="208">
          <cell r="B208" t="str">
            <v>Монтаж на стены ЛДСП, пластика в т.ч. материалы(покрытие, крепеж, заглушки и т.п.), под ключ</v>
          </cell>
          <cell r="C208" t="str">
            <v>м.кв.</v>
          </cell>
          <cell r="D208" t="str">
            <v>Замеры, разметка, монтаж ЛДСП  (в том числе сверление отверстий и установка дюбелей)</v>
          </cell>
        </row>
        <row r="209">
          <cell r="B209" t="str">
            <v>Кладка перегородок из пеноблоков</v>
          </cell>
          <cell r="C209" t="str">
            <v>м.куб.</v>
          </cell>
          <cell r="D209" t="str">
            <v>Кладка стен, перегородок из кирпича керамического, силикатного, пустотелого или пеноблоков; устройство ниш с разделками борозд, осадочных и температурных швов, архитектурных и конструктивных деталей, армирование конструкций, устройство и разборка лесов и опалубки для сводов и арок, затирка поверхности сводов раствором.</v>
          </cell>
        </row>
        <row r="210">
          <cell r="B210" t="str">
            <v>Кладка перегородок из кирпича</v>
          </cell>
          <cell r="C210" t="str">
            <v>м.куб.</v>
          </cell>
          <cell r="D210"/>
        </row>
        <row r="211">
          <cell r="B211"/>
          <cell r="C211"/>
          <cell r="D211"/>
        </row>
        <row r="212">
          <cell r="B212" t="str">
            <v>Монтаж подвесного потолка в один уровень из ГКЛ/ГВЛ (с металокаркасом)</v>
          </cell>
          <cell r="C212" t="str">
            <v>м.кв.</v>
          </cell>
          <cell r="D212" t="str">
            <v>Разметка проектного положения металлического каркаса; наклейка уплотнительной ленты на профили, примыкающие к конструкциям здания; установка и крепление направляющих и крайних профилей к конструкциям здания дюбелями; установка профилей в направляющие с креплением; установка гипсокартонных листов с креплением их самонарезающими винтами; укладка в пазухи между стойками изоляционного материала.</v>
          </cell>
        </row>
        <row r="213">
          <cell r="B213" t="str">
            <v>Заделывание технологических отверстий в потолках и обшивках из ГКЛ,ГВЛ площадью до  0,5 м.кв.</v>
          </cell>
          <cell r="C213" t="str">
            <v>м.кв.</v>
          </cell>
          <cell r="D213" t="str">
            <v>Накрывка поверхности известково-гипсовым раствором с заглаживанием накрывки под окраску (оклейку), постановка на стыках листов готовых раскладок с прирезкой и прибивкой их, приготовление растворов.</v>
          </cell>
        </row>
        <row r="214">
          <cell r="B214" t="str">
            <v>Прорезание отверстий в ГКЛ, ПВХ, МДФ потолке под светильники, диффузоры, анемостаты и т.д.</v>
          </cell>
          <cell r="C214" t="str">
            <v>шт.</v>
          </cell>
          <cell r="D214" t="str">
            <v>Разметка, прорезание отверстий, уборка мусора в контейнер (мешки)</v>
          </cell>
        </row>
        <row r="215">
          <cell r="B215" t="str">
            <v>Окраска потолка (за два раза)</v>
          </cell>
          <cell r="C215" t="str">
            <v>м.кв.</v>
          </cell>
          <cell r="D215" t="str">
            <v>Очистка поверхности от пыли/грязи, защита примыканий малярным скотчем, окрашивание поверхности за два раза.</v>
          </cell>
        </row>
        <row r="216">
          <cell r="B216" t="str">
            <v>Окраска чернового потолка (за два раза)</v>
          </cell>
          <cell r="C216" t="str">
            <v>м.кв.</v>
          </cell>
          <cell r="D216" t="str">
            <v>Очистка поверхности от пыли/грязи, защита примыканий малярным скотчем, окрашивание поверхности за два раза.</v>
          </cell>
        </row>
        <row r="217">
          <cell r="B217" t="str">
            <v xml:space="preserve">Сплошная шпатлевка и шлифовка потолка из ГКЛ, ГВЛ под окраску </v>
          </cell>
          <cell r="C217" t="str">
            <v>м.кв.</v>
          </cell>
          <cell r="D217" t="str">
            <v>Очисткаи и обеспыливания поверхности; приготовление шпатлевочного состава; заделка вертикальных швов шпаклевкой с применением армирующей ленты, горизонтальных швов и углублений от винтов без ленты; армирование углов, премыканий молярным уголком; нанесение шпатлевки вручную шпателем; шлифование поверхностей.</v>
          </cell>
        </row>
        <row r="218">
          <cell r="B218" t="str">
            <v>Оклейка  потолка обоями</v>
          </cell>
          <cell r="C218" t="str">
            <v>м.кв.</v>
          </cell>
          <cell r="D218" t="str">
            <v>Подготовка поверхности под оклейку, раскрой рулонов обой, наклеивание полотнищ внахлестку, протирка оклееной поверхности ветошью.</v>
          </cell>
        </row>
        <row r="219">
          <cell r="B219" t="str">
            <v>Усиление существующего потолка подвесами в т.ч. материалы, крепеж и т.п., под ключ</v>
          </cell>
          <cell r="C219" t="str">
            <v>м.кв.</v>
          </cell>
          <cell r="D219" t="str">
            <v>Выявление дефектов, неровностей, провисания потолка; крепление дополнительных подвесов к направляющим саморезами; замена профилей.</v>
          </cell>
        </row>
        <row r="220">
          <cell r="B220" t="str">
            <v xml:space="preserve">Устройство подвесного потолка Амстронг, Грильятто  (в том числе каркас) </v>
          </cell>
          <cell r="C220" t="str">
            <v>м.кв.</v>
          </cell>
          <cell r="D220" t="str">
            <v>Распаковка плит и сортировка, разметка потолка, крепление подвесок к несущему элементу, установка деталей крепления, выверка установленного каркаса, установка плит с подрезкой по месту.</v>
          </cell>
        </row>
        <row r="221">
          <cell r="B221" t="str">
            <v>Устройство фальш потолка из профильной трубы</v>
          </cell>
          <cell r="C221" t="str">
            <v>м.кв.</v>
          </cell>
          <cell r="D221" t="str">
            <v>Разметка проектного положения металлического каркаса; наклейка уплотнительной ленты на профили, примыкающие к конструкциям здания; установка и крепление направляющих и крайних профилей к конструкциям здания дюбелями; установка профилей в направляющие с креплением.</v>
          </cell>
        </row>
        <row r="222">
          <cell r="B222" t="str">
            <v>Монтаж каркаса потолка типа  Армстронг, Грильятто</v>
          </cell>
          <cell r="C222" t="str">
            <v>м.кв.</v>
          </cell>
          <cell r="D222" t="str">
            <v>Разметка потолка, крепление подвесок к несущему элементу, установка деталей крепления, выверка установленного каркаса</v>
          </cell>
        </row>
        <row r="223">
          <cell r="B223" t="str">
            <v>Монтаж потолочных плит "Армстронг" (600*600, 600*1200)</v>
          </cell>
          <cell r="C223" t="str">
            <v>шт.</v>
          </cell>
          <cell r="D223" t="str">
            <v>Подгонка, подрезка, укладка потолочных плит.</v>
          </cell>
        </row>
        <row r="224">
          <cell r="B224" t="str">
            <v>Монтаж панелей ПВХ, МДФ на потолок без каркаса</v>
          </cell>
          <cell r="C224" t="str">
            <v>м.кв.</v>
          </cell>
          <cell r="D224" t="str">
            <v>Раскрой панелей, разметка и нарезка, установка панелей с креплением шурупами (саморезами).</v>
          </cell>
        </row>
        <row r="225">
          <cell r="B225" t="str">
            <v>Монтаж панелей ПВХ, МДФ на потолок с каркасом</v>
          </cell>
          <cell r="C225" t="str">
            <v>м.кв.</v>
          </cell>
          <cell r="D225" t="str">
            <v>Разметка проектного положения металлического каркаса; наклейка уплотнительной ленты на профили, примыкающие к конструкциям здания; установка и крепление направляющих и крайних профилей к конструкциям здания дюбелями; установка профилей в направляющие с креплением.  Раскрой панелей, разметка и нарезка, установка панелей с креплением шурупами (саморезами).</v>
          </cell>
        </row>
        <row r="226">
          <cell r="B226"/>
          <cell r="C226"/>
          <cell r="D226"/>
        </row>
        <row r="227">
          <cell r="B227" t="str">
            <v>Устройство нащельников/наличников</v>
          </cell>
          <cell r="C227" t="str">
            <v>м.п.</v>
          </cell>
          <cell r="D227" t="str">
            <v>Разметка, нарезка, установка, герметизация стыков.</v>
          </cell>
        </row>
        <row r="228">
          <cell r="B228" t="str">
            <v>Монтаж оконных блоков ПВХ/Алюминий/дерево  с заполнением стеклопакет/сендвич, под ключ</v>
          </cell>
          <cell r="C228" t="str">
            <v>м.кв.</v>
          </cell>
          <cell r="D228" t="str">
            <v>Установка опорных стоечных профилей, установка перемычек над проемом и промежуточных стоек, усиление металлического каркаса (при необходимости), монтаж оконного блока (петли, ручка, замок,  и т.п.), пропенивание проемов, установка металлического отлива, обустройство наружных и внктренних откосов, монтаж подоконника, герметизация стыков.</v>
          </cell>
        </row>
        <row r="229">
          <cell r="B229" t="str">
            <v>Монтаж замка врезного/накладного для двери ПВХ/Алюминий/Металл/Дерево/Стекло</v>
          </cell>
          <cell r="C229" t="str">
            <v>шт.</v>
          </cell>
          <cell r="D229" t="str">
            <v>Подготовка замка к установке, установка замка и закрепление его винтами, установка ручки, регулировка зазоров между засовом и кромками отверстия в притворном стояке двери.</v>
          </cell>
        </row>
        <row r="230">
          <cell r="B230" t="str">
            <v>Монтаж личинки замка двери ПВХ/Алюминий/Металл/Дерево/Стекло на установленном  замке</v>
          </cell>
          <cell r="C230" t="str">
            <v>шт.</v>
          </cell>
          <cell r="D230" t="str">
            <v>Установка новой личинки, смазка механизма, проверка работы. Применяется на установленных ранее замках. Позиция не применима к монтажу новых замков.</v>
          </cell>
        </row>
        <row r="231">
          <cell r="B231" t="str">
            <v xml:space="preserve">Монтаж проушин для установки навесного замка </v>
          </cell>
          <cell r="C231" t="str">
            <v>шт.</v>
          </cell>
          <cell r="D231" t="str">
            <v>Монтаж двух проушин, на двери, решетки, калитки, шкафы и пр.</v>
          </cell>
        </row>
        <row r="232">
          <cell r="B232" t="str">
            <v>Монтаж кодового механического замка на дверь</v>
          </cell>
          <cell r="C232" t="str">
            <v>шт.</v>
          </cell>
          <cell r="D232" t="str">
            <v>Подготовка замка к установке, установка замка и закрепление его винтами, установка ручки, регулировка зазоров между засовом и кромками отверстия в притворном стояке двери.</v>
          </cell>
        </row>
        <row r="233">
          <cell r="B233" t="str">
            <v xml:space="preserve">Монтаж электромагнитного замка(СКУД) (только магнит)
</v>
          </cell>
          <cell r="C233" t="str">
            <v>шт.</v>
          </cell>
          <cell r="D233" t="str">
            <v>Установка, подключение, настройка, проверка работоспособности.</v>
          </cell>
        </row>
        <row r="234">
          <cell r="B234" t="str">
            <v>Монтаж электромагнитного замка(СКУД) (только пластина)</v>
          </cell>
          <cell r="C234" t="str">
            <v>шт.</v>
          </cell>
          <cell r="D234" t="str">
            <v>Установка, настройка, проверка работоспособности.</v>
          </cell>
        </row>
        <row r="235">
          <cell r="B235" t="str">
            <v>Монтаж блока бесперебойного питания(СКУД)</v>
          </cell>
          <cell r="C235" t="str">
            <v>шт.</v>
          </cell>
          <cell r="D235" t="str">
            <v>Установка, подключение, настройка, проверка работоспособности.</v>
          </cell>
        </row>
        <row r="236">
          <cell r="B236" t="str">
            <v>Монтаж источника резервоного питания</v>
          </cell>
          <cell r="C236" t="str">
            <v>шт.</v>
          </cell>
          <cell r="D236" t="str">
            <v>Установка, подключение, настройка, проверка работоспособности.</v>
          </cell>
        </row>
        <row r="237">
          <cell r="B237" t="str">
            <v>Монтаж кнопки "Выход" (СКУД)</v>
          </cell>
          <cell r="C237" t="str">
            <v>шт.</v>
          </cell>
          <cell r="D237" t="str">
            <v>Установка, подключение, настройка, проверка работоспособности.</v>
          </cell>
        </row>
        <row r="238">
          <cell r="B238" t="str">
            <v>Монтаж считывателя(СКУД)</v>
          </cell>
          <cell r="C238" t="str">
            <v>шт.</v>
          </cell>
          <cell r="D238" t="str">
            <v>Установка, подключение, настройка, проверка работоспособности.</v>
          </cell>
        </row>
        <row r="239">
          <cell r="B239" t="str">
            <v>Монтаж контроллера(СКУД)</v>
          </cell>
          <cell r="C239" t="str">
            <v>шт.</v>
          </cell>
          <cell r="D239" t="str">
            <v>Установка, подключение, настройка, проверка работоспособности.</v>
          </cell>
        </row>
        <row r="240">
          <cell r="B240" t="str">
            <v>Монтаж дверного доводчика</v>
          </cell>
          <cell r="C240" t="str">
            <v>шт.</v>
          </cell>
          <cell r="D240" t="str">
            <v>Установка, настройка, проверка работоспособности.</v>
          </cell>
        </row>
        <row r="241">
          <cell r="B241" t="str">
            <v xml:space="preserve">Монтаж встроенного в пол дверного доводчика </v>
          </cell>
          <cell r="C241" t="str">
            <v>шт.</v>
          </cell>
          <cell r="D241" t="str">
            <v>Установка, настройка, проверка работоспособности.</v>
          </cell>
        </row>
        <row r="242">
          <cell r="B242" t="str">
            <v>Монтаж доводчика на стекл.входной двери</v>
          </cell>
          <cell r="C242" t="str">
            <v>шт.</v>
          </cell>
          <cell r="D242" t="str">
            <v>Установка, настройка, проверка работоспособности.</v>
          </cell>
        </row>
        <row r="243">
          <cell r="B243" t="str">
            <v>Монтаж межкомнатных деревянных дверных блоков(коробка, полотно, петли, замок, ручка, ключевина,  наличник, доводчик)</v>
          </cell>
          <cell r="C243" t="str">
            <v>шт.</v>
          </cell>
          <cell r="D243" t="str">
            <v>Подготовка проема, монтаж дверной коробки, установка доборов, наличников, установка двери, установка петель,  замков, ручек, настройка работы. Пропенивание дверного проема, шпатлевка, шлифовка покраска проема, герметизация стыков наличников и нащельников.</v>
          </cell>
        </row>
        <row r="244">
          <cell r="B244" t="str">
            <v>Монтаж дверных  доборов</v>
          </cell>
          <cell r="C244" t="str">
            <v>м.п.</v>
          </cell>
          <cell r="D244" t="str">
            <v>Разметка, нарезка, установка, герметизация стыков.</v>
          </cell>
        </row>
        <row r="245">
          <cell r="B245" t="str">
            <v>Монтаж подоконника</v>
          </cell>
          <cell r="C245" t="str">
            <v>м.п.</v>
          </cell>
          <cell r="D245" t="str">
            <v>Разметка, нарезка, установка, герметизация стыков (боковых примыканий).</v>
          </cell>
        </row>
        <row r="246">
          <cell r="B246" t="str">
            <v>Окраска подоконника</v>
          </cell>
          <cell r="C246" t="str">
            <v>м.кв.</v>
          </cell>
          <cell r="D246" t="str">
            <v>Очистка поверхности от пыли/грязи, защита примыканий малярным скотчем, окрашивание поверхности за два раза.</v>
          </cell>
        </row>
        <row r="247">
          <cell r="B247" t="str">
            <v>Окраска оконной рамы, двери ПВХ/Алюм.</v>
          </cell>
          <cell r="C247" t="str">
            <v>м.кв.</v>
          </cell>
          <cell r="D247" t="str">
            <v>Очистка поверхности от пыли/грязи, защита примыканий малярным скотчем, окрашивание поверхности за два раза. Расчет по площади оконного/дверного  проема.</v>
          </cell>
        </row>
        <row r="248">
          <cell r="B248" t="str">
            <v>Окраска дверного блока в подсобку/туалет с дверью за 2 раза</v>
          </cell>
          <cell r="C248" t="str">
            <v>м.кв.</v>
          </cell>
          <cell r="D248" t="str">
            <v>Очистка поверхности от пыли/грязи, защита примыканий малярным скотчем, окрашивание поверхности за два раза. Расчет по площади проема.</v>
          </cell>
        </row>
        <row r="249">
          <cell r="B249" t="str">
            <v>Монтаж входной двери ПВХ/алюминий с заполнением стеклом с входной группой, комплектом фурнитуры, под ключ</v>
          </cell>
          <cell r="C249" t="str">
            <v>м.кв.</v>
          </cell>
          <cell r="D249" t="str">
            <v>Установка опорных стоечных профилей, установка перемычек над проемом и промежуточных стоек, усиление  каркаса, монтаж двери в сборе (короб, полотно, петли, доборы, наличники, ручка, замок, щеколда и т.п.). Пропенивание проемов, герметизация стыков наличников и нащельников</v>
          </cell>
        </row>
        <row r="250">
          <cell r="B250" t="str">
            <v>Монтаж дверной петли ПВХ/Алюминий/Дерево/Стекло</v>
          </cell>
          <cell r="C250" t="str">
            <v>шт.</v>
          </cell>
          <cell r="D250" t="str">
            <v>Установка новой петли, регулировка. Позиция не применима при монтаже новой двери</v>
          </cell>
        </row>
        <row r="251">
          <cell r="B251" t="str">
            <v>Монтаж дверной ручки любого типа (ПВХ/Алюминий/Дерево,Метал) с двух сторон</v>
          </cell>
          <cell r="C251" t="str">
            <v>шт.</v>
          </cell>
          <cell r="D251" t="str">
            <v>Монтаж новой ручки на старую дверь с двух сторон (комплект). Позиция не применима при монтаже новой двери.</v>
          </cell>
        </row>
        <row r="252">
          <cell r="B252" t="str">
            <v>Оклейка поверхностей непрозрачной самоклеющейся пленкой (кроме окон и стеклопакетов)</v>
          </cell>
          <cell r="C252" t="str">
            <v>м.кв.</v>
          </cell>
          <cell r="D252" t="str">
            <v>Подготовка поверхности под оклейку, разметка, раскройка пленки, нанесение пленки, очистка, мытье.</v>
          </cell>
        </row>
        <row r="253">
          <cell r="B253" t="str">
            <v>Оклейка окон и стеклопакета непрозрачной самоклеющейся пленкой( тонировочной/ударопрочной)</v>
          </cell>
          <cell r="C253" t="str">
            <v>м.кв.</v>
          </cell>
          <cell r="D253" t="str">
            <v>Подготовка поверхности под оклейку, разметка, раскройка пленки, нанесение пленки, очистка, мытье оклеенного стеклопакета.</v>
          </cell>
        </row>
        <row r="254">
          <cell r="B254" t="str">
            <v>Монтаж перегородки из профиля ПВХ/алюминий с заполнением стеклом с входной группой, комплектом фурнитуры</v>
          </cell>
          <cell r="C254" t="str">
            <v>м.кв.</v>
          </cell>
          <cell r="D254" t="str">
            <v>Установка опорных стоечных профилей, установка перемычек над проемом и промежуточных стоек, усиление каркаса, монтаж двери в сборе, монтаж стеклопакета. (уплотнители, петли, наличники, ручка, замок, щеколда и т.п.).</v>
          </cell>
        </row>
        <row r="255">
          <cell r="B255" t="str">
            <v>Монтаж перегородки из профиля ПВХ/алюминий с заполнением стеклом без входной группы, комплектом фурнитуры</v>
          </cell>
          <cell r="C255" t="str">
            <v>м.кв.</v>
          </cell>
          <cell r="D255" t="str">
            <v>Установка опорных стоечных профилей, установка перемычек над проемом и промежуточных стоек, усиление  каркаса, монтаж стеклопакета. (уплотнители и пр.)</v>
          </cell>
        </row>
        <row r="256">
          <cell r="B256" t="str">
            <v>Монтаж цельностеклянной перегородки с входной группой, комплектом фурнитуры</v>
          </cell>
          <cell r="C256" t="str">
            <v>м.кв.</v>
          </cell>
          <cell r="D256" t="str">
            <v>Проведение замеров, монтаж направляющих профилей, установка элементов витражного остекления, монтаж фурнитуры (соеденители, петли, доводчики, ручки, заглушки, нащельники и пр.)</v>
          </cell>
        </row>
        <row r="257">
          <cell r="B257" t="str">
            <v>Монтаж цельностеклянной перегородки без входной группы, с комплектом фурнитуры</v>
          </cell>
          <cell r="C257" t="str">
            <v>м.кв.</v>
          </cell>
          <cell r="D257"/>
        </row>
        <row r="258">
          <cell r="B258" t="str">
            <v>Монтаж вертикальных/ горизонтальных жалюзи</v>
          </cell>
          <cell r="C258" t="str">
            <v>м.кв.</v>
          </cell>
          <cell r="D258" t="str">
            <v>Установка и крепление.</v>
          </cell>
        </row>
        <row r="259">
          <cell r="B259" t="str">
            <v>Монтаж двери металлической/противопожарной под ключ(анкера,пена и пр)</v>
          </cell>
          <cell r="C259" t="str">
            <v>шт.</v>
          </cell>
          <cell r="D259" t="str">
            <v>Подготовка проема, монтаж дверной коробки, установка двери, установка замков, ручек, настройка работы. Пропенивание дверного проема, шпатлевка, шлифовка покраска проема, откосов.</v>
          </cell>
        </row>
        <row r="260">
          <cell r="B260" t="str">
            <v>Замена деревяного дверного полотна с учетом петель</v>
          </cell>
          <cell r="C260" t="str">
            <v>шт.</v>
          </cell>
          <cell r="D260" t="str">
            <v>Снятие старого полотна, монтаж нового с регулировкой петель и замков.</v>
          </cell>
        </row>
        <row r="261">
          <cell r="B261" t="str">
            <v>Монтаж,замена оконного, дверного штапика, профиля, направляющей</v>
          </cell>
          <cell r="C261" t="str">
            <v>шт.</v>
          </cell>
          <cell r="D261" t="str">
            <v>Демонтаж старого, утилизация. Замер, подгонка, монтаж нового.</v>
          </cell>
        </row>
        <row r="262">
          <cell r="B262" t="str">
            <v>Окраска дверей металлических</v>
          </cell>
          <cell r="C262" t="str">
            <v>м.кв.</v>
          </cell>
          <cell r="D262" t="str">
            <v>Очистка поверхности от пыли/грязи, защита примыканий малярным скотчем, окрашивание поверхности за два раза.</v>
          </cell>
        </row>
        <row r="263">
          <cell r="B263" t="str">
            <v>Монтаж ограничителя/ стоппера двери</v>
          </cell>
          <cell r="C263" t="str">
            <v>шт.</v>
          </cell>
          <cell r="D263"/>
        </row>
        <row r="264">
          <cell r="B264" t="str">
            <v>Установка электромагнитного замка ( под ключ) без учета комплекта замка</v>
          </cell>
          <cell r="C264" t="str">
            <v>шт.</v>
          </cell>
          <cell r="D264" t="str">
            <v>(установка и расключение контроллера, установка и расключение блока бесперебойного питания, электромонтажные работы, установка распределительной коробки с расключением, установка и расключение электромагнитного замка, установка и расключение считывателя, установка и расключение кнопки "Выход", прокладка кабеля в кабельном канале, прокладка кабелей открытой проводки, установка и расключение охранного извещателя, установка и расключение оповещателя звукового, установка и расключение комутационного устройства, пусконаладочные работы СКУД)</v>
          </cell>
        </row>
        <row r="265">
          <cell r="B265"/>
          <cell r="C265"/>
          <cell r="D265"/>
        </row>
        <row r="266">
          <cell r="B266" t="str">
            <v xml:space="preserve">Монтаж металлических решеток глухих/раздвижных на окна, двери ( замок ключевой верхний и нижний, направляющие, все сопутствующие работы) </v>
          </cell>
          <cell r="C266" t="str">
            <v>м.кв.</v>
          </cell>
          <cell r="D266" t="str">
            <v>Замеры, сборка и установка конструкций стальных каркасов на сварке, антикоррозийное покрытие сварных швов. Монтаж каркаса с направляющими, монтаж решеток, регулировка, окраска.</v>
          </cell>
        </row>
        <row r="267">
          <cell r="B267" t="str">
            <v>Усиление стен, потолка сварными решетками из арматуры (50*50; 100*100; 150*150 мм)</v>
          </cell>
          <cell r="C267" t="str">
            <v>м.кв.</v>
          </cell>
          <cell r="D267" t="str">
            <v>Замеры, сборка и установка конструкций стальных каркасов на сварке, антикоррозийное покрытие сварных швов.</v>
          </cell>
        </row>
        <row r="268">
          <cell r="B268" t="str">
            <v>Усиление стен, потолка листовым металом до 1,2мм</v>
          </cell>
          <cell r="C268" t="str">
            <v>м.кв.</v>
          </cell>
          <cell r="D268" t="str">
            <v>Разметка, раскрой листов. Установка с креплением саморезами, шурупами.</v>
          </cell>
        </row>
        <row r="269">
          <cell r="B269" t="str">
            <v>Монтаж рольставней с механическим управлением под ключ (направляющие, короб, вал с пружинно-инерционным механизмом, полотно, замок нижний, ригель блокирующий, пружины тяговые)</v>
          </cell>
          <cell r="C269" t="str">
            <v>м.кв.</v>
          </cell>
          <cell r="D269" t="str">
            <v>Усиление в местах крепления направляющих профилей, установка рольставни, направляющие, короб, вал с пружинно-инерционным механизмом, полотно, замок нижний, ригель блокирующий, пружины тяговые,  подключение, проверка и регулировка.</v>
          </cell>
        </row>
        <row r="270">
          <cell r="B270" t="str">
            <v>Изготовление доп. брелоков для рольставни, программирование, настройка, пусконаладочные работы. (не дубликаты ключей)</v>
          </cell>
          <cell r="C270" t="str">
            <v>шт.</v>
          </cell>
          <cell r="D270" t="str">
            <v>Сам брелок, батарейка, программирование, настройка работы</v>
          </cell>
        </row>
        <row r="271">
          <cell r="B271" t="str">
            <v xml:space="preserve">Диагностика неисправности рольставни </v>
          </cell>
          <cell r="C271" t="str">
            <v>шт.</v>
          </cell>
          <cell r="D271" t="str">
            <v>Выезд сотрудника специализированной компании по установке роллетных систем. Проведение диагностики, выявление неисправностей, оплачивается при предоставлении технического заключения о проведенной диагностике.</v>
          </cell>
        </row>
        <row r="272">
          <cell r="B272" t="str">
            <v>Вскрытие замка (рольставни/двери)</v>
          </cell>
          <cell r="C272" t="str">
            <v>шт.</v>
          </cell>
          <cell r="D272" t="str">
            <v>Выезд сотрудника, проведение вскрытия рольставни/двери.</v>
          </cell>
        </row>
        <row r="273">
          <cell r="B273" t="str">
            <v>Аварийное поднимание/опускание роллеты с полной или частичной разборкой электрической рольставни</v>
          </cell>
          <cell r="C273" t="str">
            <v>шт.</v>
          </cell>
          <cell r="D273" t="str">
            <v>Выезд специалиста, аварийное поднятие/опускание роллеты, полная либо частичная разборка механизма электрической рольставни</v>
          </cell>
        </row>
        <row r="274">
          <cell r="B274" t="str">
            <v>Регулировка/правка потолна механической или эектрической рольставни с полной или частичной разборкой</v>
          </cell>
          <cell r="C274" t="str">
            <v>шт.</v>
          </cell>
          <cell r="D274" t="str">
            <v>Снятие полотна рольставни при необходиомсти, разборка полотна, правка/регулировка полотна, сборка, установка полотна. Проверка работоспособности.</v>
          </cell>
        </row>
        <row r="275">
          <cell r="B275" t="str">
            <v>Монтаж рольставней с электрическим управлением под ключ (направляющие, короб, вал с электродвигателем, полотно, ригель блокирующий, пружины тяговые)</v>
          </cell>
          <cell r="C275" t="str">
            <v>м.кв.</v>
          </cell>
          <cell r="D275" t="str">
            <v>Усиление в местах крепления направляющих профилей, установка рольставни,направляющие, короб, вал с электродвигателем, полотно, ригель блокирующий, пружины тяговые, прокладка кабелей с монтажем кабельных каналов, монтаж и подключение блока управления,  подключение к электрической сети,   проверка работоспособности и регулировка.</v>
          </cell>
        </row>
        <row r="276">
          <cell r="B276" t="str">
            <v>Монтаж вала рольстани</v>
          </cell>
          <cell r="C276" t="str">
            <v>шт.</v>
          </cell>
          <cell r="D276" t="str">
            <v>Монтаж, регулировка, проверка работоспособности, применяется при ремонте</v>
          </cell>
        </row>
        <row r="277">
          <cell r="B277" t="str">
            <v>Монтаж замка ригельного рольставней</v>
          </cell>
          <cell r="C277" t="str">
            <v>шт.</v>
          </cell>
          <cell r="D277" t="str">
            <v>Монтаж, регулировка, проверка работоспособности, применяется при ремонте</v>
          </cell>
        </row>
        <row r="278">
          <cell r="B278" t="str">
            <v>Монтаж короба рольставней</v>
          </cell>
          <cell r="C278" t="str">
            <v>шт.</v>
          </cell>
          <cell r="D278" t="str">
            <v>Разметка, монтаж, применяется  при ремонте.</v>
          </cell>
        </row>
        <row r="279">
          <cell r="B279" t="str">
            <v>Монтаж направляющего профиля рольставней</v>
          </cell>
          <cell r="C279" t="str">
            <v>м.п.</v>
          </cell>
          <cell r="D279" t="str">
            <v>Разметка, подгонка, монтаж, регулировка, проверка работоспособности роллеты, применяется при ремонте.</v>
          </cell>
        </row>
        <row r="280">
          <cell r="B280" t="str">
            <v>Монтаж ламелей рольставней</v>
          </cell>
          <cell r="C280" t="str">
            <v>м.кв.</v>
          </cell>
          <cell r="D280" t="str">
            <v>Монтаж отдельных ламелей полотна рольставни в т.ч. начальный, конечный профили и боковые замки.</v>
          </cell>
        </row>
        <row r="281">
          <cell r="B281" t="str">
            <v>Монтаж пружинно-инерционного механизма рольставней</v>
          </cell>
          <cell r="C281" t="str">
            <v>шт.</v>
          </cell>
          <cell r="D281" t="str">
            <v>монтаж, регулировка, проверка работоспособности, применяется при ремонте</v>
          </cell>
        </row>
        <row r="282">
          <cell r="B282" t="str">
            <v>Замена других частей рольставни (блоки управления, направляющие,  ригель блокирующий, пружины тяговые, держатели полотна, пластины, подшипники, суппорта, крышки, капсула универсальная,верхний замок)</v>
          </cell>
          <cell r="C282" t="str">
            <v>шт.</v>
          </cell>
          <cell r="D282" t="str">
            <v>Демонтаж короба, полная или частичная разборка механизма привода рольставни, монтаж, сборка в обратном порядке, регулировка, проверка работоспособности, применяется при ремонте.</v>
          </cell>
        </row>
        <row r="283">
          <cell r="B283" t="str">
            <v>Монтаж электропривода рольставней</v>
          </cell>
          <cell r="C283" t="str">
            <v>шт.</v>
          </cell>
          <cell r="D283" t="str">
            <v>Монтаж, регулировка, проверка работоспособности, применяется при ремонте</v>
          </cell>
        </row>
        <row r="284">
          <cell r="B284" t="str">
            <v>Монтаж ручки/ограничителя рольставней</v>
          </cell>
          <cell r="C284" t="str">
            <v>шт.</v>
          </cell>
          <cell r="D284" t="str">
            <v>Монтаж ручки/ограничителя рольставней</v>
          </cell>
        </row>
        <row r="285">
          <cell r="B285"/>
          <cell r="C285"/>
          <cell r="D285"/>
        </row>
        <row r="286">
          <cell r="B286" t="str">
            <v>Монтаж  распределительного щита  в сборе</v>
          </cell>
          <cell r="C286" t="str">
            <v>шт.</v>
          </cell>
          <cell r="D286" t="str">
            <v xml:space="preserve">Изготовление и установка конструкций крепления щита, установка щита, заземление, написание обозначений на щитах </v>
          </cell>
        </row>
        <row r="287">
          <cell r="B287" t="str">
            <v>Монтаж короба ПВХ настенного/напольного (любой размер)</v>
          </cell>
          <cell r="C287" t="str">
            <v>м.п.</v>
          </cell>
          <cell r="D287" t="str">
            <v>Выверка, подрезка, монтаж, крепление и окраска коробов (при необходимости), установка крышек.</v>
          </cell>
        </row>
        <row r="288">
          <cell r="B288" t="str">
            <v>Монтаж светильников армстронг/грильято, накладных, точечных, встраиваемых, направленных и пр.</v>
          </cell>
          <cell r="C288" t="str">
            <v>шт.</v>
          </cell>
          <cell r="D288" t="str">
            <v>Монтаж светильника, коммутация, заземление светильника, контрольная проверка.</v>
          </cell>
        </row>
        <row r="289">
          <cell r="B289" t="str">
            <v xml:space="preserve">Монтаж счетчика электроэнергии </v>
          </cell>
          <cell r="C289" t="str">
            <v>шт.</v>
          </cell>
          <cell r="D289" t="str">
            <v>Установка, расключение жил, контрольная проверка</v>
          </cell>
        </row>
        <row r="290">
          <cell r="B290" t="str">
            <v>Монтаж автоматических выключателей с подключением</v>
          </cell>
          <cell r="C290" t="str">
            <v>шт.</v>
          </cell>
          <cell r="D290" t="str">
            <v>Установка, подключение, контрольная проверка</v>
          </cell>
        </row>
        <row r="291">
          <cell r="B291" t="str">
            <v>Установка (шкафа) ИТ, с учетом сборки</v>
          </cell>
          <cell r="C291" t="str">
            <v>шт.</v>
          </cell>
          <cell r="D291" t="str">
            <v>Изготовление и установка конструкций крепления шкафа, сболрка шкафа, установка шкафа, заземление.</v>
          </cell>
        </row>
        <row r="292">
          <cell r="B292" t="str">
            <v>Монтаж вводного автомата , УЗО, диф. Автомата,реле времени,контакторов,расцепителей и т.д.с подключением</v>
          </cell>
          <cell r="C292" t="str">
            <v>шт.</v>
          </cell>
          <cell r="D292" t="str">
            <v>Установка, расключение жил, контрольная проверка</v>
          </cell>
        </row>
        <row r="293">
          <cell r="B293" t="str">
            <v>Прокладка кабеля компьютерного (телефонного)/коаксиального/аудио/КСПВ (не силового)</v>
          </cell>
          <cell r="C293" t="str">
            <v>м.п.</v>
          </cell>
          <cell r="D293" t="str">
            <v>Заготовка проводов,  установка деталей крепления, прокладка провода с затяжкой в гофрированную трубу либо кабельный канал, соединение жил проводов, прозвонка, маркировка концов</v>
          </cell>
        </row>
        <row r="294">
          <cell r="B294" t="str">
            <v>Прокладка кабеля силового с затяжкой в гофротрубу</v>
          </cell>
          <cell r="C294" t="str">
            <v>м.п.</v>
          </cell>
          <cell r="D294" t="str">
            <v>Отрезка кабеля, затягивания кабеля в металлорукав (гофру) либо кабельные каналы, прокладка кабеля, протягивание кабеля через кабельные проходки, маркировка, проверка состояние изоляции кабеля до и после прокладки, снятие оболочки с конца кабеля.</v>
          </cell>
        </row>
        <row r="295">
          <cell r="B295" t="str">
            <v>Прокладка силового кабеля без гофротрубы</v>
          </cell>
          <cell r="C295" t="str">
            <v>м.п.</v>
          </cell>
          <cell r="D295" t="str">
            <v>Отрезка кабеля, затягивания кабеля кабельные каналы, прокладка кабеля, протягивание кабеля через кабельные проходки, маркировка, проверка состояние изоляции кабеля до и после прокладки, снятие оболочки с конца кабеля.</v>
          </cell>
        </row>
        <row r="296">
          <cell r="B296" t="str">
            <v>Монтаж распаячных коробок</v>
          </cell>
          <cell r="C296" t="str">
            <v>шт.</v>
          </cell>
          <cell r="D296" t="str">
            <v>Установка коробок с креплением, присоединение проводов и кабелей в коробках зажимами, коммутация жил</v>
          </cell>
        </row>
        <row r="297">
          <cell r="B297" t="str">
            <v>Прорезание отверстий под подрозетники в стене кирпич/бетон/пеноблок</v>
          </cell>
          <cell r="C297" t="str">
            <v>шт.</v>
          </cell>
          <cell r="D297" t="str">
            <v>Прорезание отверстий в стене, установка коробок (подразетник), изготовление и установка конструкций</v>
          </cell>
        </row>
        <row r="298">
          <cell r="B298" t="str">
            <v>Прорезание отверстий под подрозетники в стене ГКЛ/ГСП</v>
          </cell>
          <cell r="C298" t="str">
            <v>шт.</v>
          </cell>
          <cell r="D298" t="str">
            <v>Прорезание отверстий в стене, установка коробок (подразетник), изготовление и установка конструкций</v>
          </cell>
        </row>
        <row r="299">
          <cell r="B299" t="str">
            <v>Установка  выключателей, розеток  в т.ч. выключатель рольставни</v>
          </cell>
          <cell r="C299" t="str">
            <v>шт.</v>
          </cell>
          <cell r="D299" t="str">
            <v>Установка новых выключателей или розеток с подсоединением проводов, проверка работы выключателей или розеток.</v>
          </cell>
        </row>
        <row r="300">
          <cell r="B300" t="str">
            <v>Подключение к питанию рекламы (наружная, интерьерная вывеска).</v>
          </cell>
          <cell r="C300" t="str">
            <v>шт.</v>
          </cell>
          <cell r="D300" t="str">
            <v xml:space="preserve"> Подключение, контрольная проверка, сборка/разборка вывески при необходимости.</v>
          </cell>
        </row>
        <row r="301">
          <cell r="B301" t="str">
            <v>Установка фото реле (датчик освещенности)</v>
          </cell>
          <cell r="C301" t="str">
            <v>шт.</v>
          </cell>
          <cell r="D301" t="str">
            <v xml:space="preserve"> подключение, контрольная проверка, настройка</v>
          </cell>
        </row>
        <row r="302">
          <cell r="B302" t="str">
            <v>Настройка фото реле/таймера</v>
          </cell>
          <cell r="C302" t="str">
            <v>шт.</v>
          </cell>
          <cell r="D302" t="str">
            <v>Существующего</v>
          </cell>
        </row>
        <row r="303">
          <cell r="B303" t="str">
            <v>Ремонт электро-проводов (спайка, изоляция, замена коннекторов, зажимов)</v>
          </cell>
          <cell r="C303" t="str">
            <v>шт.</v>
          </cell>
          <cell r="D303" t="str">
            <v>Снятие изоляции, скрутка и пропайка соединения, изоляция.</v>
          </cell>
        </row>
        <row r="304">
          <cell r="B304" t="str">
            <v>Установка и подключение терморегуляторов</v>
          </cell>
          <cell r="C304" t="str">
            <v>шт.</v>
          </cell>
          <cell r="D304" t="str">
            <v>Монтаж, подключение, насройка, проверка работы</v>
          </cell>
        </row>
        <row r="305">
          <cell r="B305" t="str">
            <v>Монтаж аварийных светильников с подключением к эл щиту</v>
          </cell>
          <cell r="C305" t="str">
            <v>шт.</v>
          </cell>
          <cell r="D305" t="str">
            <v>Монтаж светильника, коммутация, подключение источников резервоного питания, заземление светильника, контрольная проверка.</v>
          </cell>
        </row>
        <row r="306">
          <cell r="B306" t="str">
            <v>Програмирование ключей для электромагнитного замка(с учетом болванки)</v>
          </cell>
          <cell r="C306" t="str">
            <v>шт.</v>
          </cell>
          <cell r="D306" t="str">
            <v>Програмирование ключей для электромагнитного замка с учетом заготовки ключа</v>
          </cell>
        </row>
        <row r="307">
          <cell r="B307" t="str">
            <v>Установка адресной бирки на автомат ( с учетом адресной бирки)</v>
          </cell>
          <cell r="C307" t="str">
            <v>шт.</v>
          </cell>
          <cell r="D307" t="str">
            <v>Бирка, маркировка бирки в соответствии с однолинейной схемой, установка</v>
          </cell>
        </row>
        <row r="308">
          <cell r="B308" t="str">
            <v>Установка блока питания,трансформатора витрины, вывески, свет короба, лайтбокса и пр.</v>
          </cell>
          <cell r="C308" t="str">
            <v>шт.</v>
          </cell>
          <cell r="D308" t="str">
            <v>Установка блока питания/драйвера/трансформатора витрины, вывески, свет короба, лайтбокса и пр. Подключение (штекиры, обжатие, пайка, изоляция соединений)</v>
          </cell>
        </row>
        <row r="309">
          <cell r="B309" t="str">
            <v xml:space="preserve">Установка  розеток  IT </v>
          </cell>
          <cell r="C309" t="str">
            <v>шт.</v>
          </cell>
          <cell r="D309" t="str">
            <v>Установка розеток с подсоединением проводов, обжим концов, проверка работы.</v>
          </cell>
        </row>
        <row r="310">
          <cell r="B310" t="str">
            <v>Монтаж тепловой завесы/конвектора/конвектора/инфрокрасного обогревателя     ( с учетом всех расходников, креплений, обоймы, подвесов, тросса и тд)</v>
          </cell>
          <cell r="C310" t="str">
            <v>шт.</v>
          </cell>
          <cell r="D310" t="str">
            <v>Изготовление закладной обоймы, прокладка гофры, затягивание проводов в гофротрубы, установка крюков и кранштейнов, подвеска прибора, присоединение, заземление, контрольная проверка, пусконаладочные работы.</v>
          </cell>
        </row>
        <row r="311">
          <cell r="B311" t="str">
            <v>Установка стабилизаторов напряжения</v>
          </cell>
          <cell r="C311" t="str">
            <v>шт.</v>
          </cell>
          <cell r="D311" t="str">
            <v>Установка, подключение, контрольная проверка</v>
          </cell>
        </row>
        <row r="312">
          <cell r="B312" t="str">
            <v>Установка и монтаж потолочных динамиков</v>
          </cell>
          <cell r="C312" t="str">
            <v>шт.</v>
          </cell>
          <cell r="D312" t="str">
            <v>Установка, подключение, контрольная проверка</v>
          </cell>
        </row>
        <row r="313">
          <cell r="B313" t="str">
            <v>Обжим кабеля UTP/КСПВ c одной стороны</v>
          </cell>
          <cell r="C313" t="str">
            <v>шт.</v>
          </cell>
          <cell r="D313" t="str">
            <v>Обжим кабеля UTP c одной стороны</v>
          </cell>
        </row>
        <row r="314">
          <cell r="B314" t="str">
            <v>Монтаж гирлянды(с учетом сопутствующих работ и материалов)</v>
          </cell>
          <cell r="C314" t="str">
            <v>шт.</v>
          </cell>
          <cell r="D314" t="str">
            <v>монтаж гирлянды, расчет объема работ по количеству м.п. в гирлянде, цена с учетом подвесов, скотча и пр. материалов</v>
          </cell>
        </row>
        <row r="315">
          <cell r="B315" t="str">
            <v>Установка звонка и кнопки</v>
          </cell>
          <cell r="C315" t="str">
            <v>шт.</v>
          </cell>
          <cell r="D315" t="str">
            <v>Установка, подключение, контрольная проверка</v>
          </cell>
        </row>
        <row r="316">
          <cell r="B316" t="str">
            <v>Монтаж шин N+PE</v>
          </cell>
          <cell r="C316" t="str">
            <v>шт.</v>
          </cell>
          <cell r="D316" t="str">
            <v>Ошиновка ВРЩ, становка, подключение, контрольная проверка</v>
          </cell>
        </row>
        <row r="317">
          <cell r="B317" t="str">
            <v>Монтаж ламп в светильниках</v>
          </cell>
          <cell r="C317" t="str">
            <v>шт.</v>
          </cell>
          <cell r="D317" t="str">
            <v>Установка ламп любых в светильниках любого типа</v>
          </cell>
        </row>
        <row r="318">
          <cell r="B318" t="str">
            <v>Подключение жил в ВРУ</v>
          </cell>
          <cell r="C318" t="str">
            <v>шт.</v>
          </cell>
          <cell r="D318" t="str">
            <v>Расключение жил в водном распределительном устройстве здания ТЦ (при замене вводного кабеля на ОПиО)</v>
          </cell>
        </row>
        <row r="319">
          <cell r="B319" t="str">
            <v>Монтаж Лайтбокса светового с подключением к питанию</v>
          </cell>
          <cell r="C319" t="str">
            <v>шт.</v>
          </cell>
          <cell r="D319" t="str">
            <v>Установка, подключение, контрольная проверка</v>
          </cell>
        </row>
        <row r="320">
          <cell r="B320" t="str">
            <v>Подключение существующего лайтбокса к питанию</v>
          </cell>
          <cell r="C320" t="str">
            <v>шт.</v>
          </cell>
          <cell r="D320"/>
        </row>
        <row r="321">
          <cell r="B321" t="str">
            <v>Установка различного вида настенных/потолочных кроштейнов с установкой предмета на кронштейн(без подключения)</v>
          </cell>
          <cell r="C321" t="str">
            <v>шт.</v>
          </cell>
          <cell r="D321" t="str">
            <v>Замер, разметка, монтаж кронштейнов, установка предметов/приборов на кронштейн без подключения.</v>
          </cell>
        </row>
        <row r="322">
          <cell r="B322" t="str">
            <v>Проведение электроиспытаний с ревизией системы электроснабжения, замеры сопротивления с составлением отчета для  ОПиО расположенных в помещениях</v>
          </cell>
          <cell r="C322" t="str">
            <v>шт.</v>
          </cell>
          <cell r="D322" t="str">
            <v>Проведение электроиспытаний с ревизией системы электроснабжения, замеры сопротивления с составлением отчета с обязательным предоставлением дефектной ведомости и однолинейной схемы</v>
          </cell>
        </row>
        <row r="323">
          <cell r="B323" t="str">
            <v>Проведение электроиспытаний с ревизией системы электроснабжения, замеры сопротивления с составлением отчета для  ОПиО формата Остров</v>
          </cell>
          <cell r="C323" t="str">
            <v>шт.</v>
          </cell>
          <cell r="D323" t="str">
            <v>Проведение электроиспытаний с ревизией системы электроснабжения, замеры сопротивления с составлением отчета с обязательным предоставлением дефектной ведомости и однолинейной схемы</v>
          </cell>
        </row>
        <row r="324">
          <cell r="B324" t="str">
            <v>Проверка соответсвия принципильной/одноинейной схемы факту с предоставлением акта деффектовки.</v>
          </cell>
          <cell r="C324" t="str">
            <v>услуга</v>
          </cell>
          <cell r="D324"/>
        </row>
        <row r="325">
          <cell r="B325" t="str">
            <v>Проверка наличия питания на точках подключения рекламной конструкции (рекламная конструкция наружняя, рекламная конструкция внутренняя)</v>
          </cell>
          <cell r="C325" t="str">
            <v>шт.</v>
          </cell>
          <cell r="D325"/>
        </row>
        <row r="326">
          <cell r="B326" t="str">
            <v>Установка и настройка видеодомофона</v>
          </cell>
          <cell r="C326" t="str">
            <v>шт.</v>
          </cell>
          <cell r="D326" t="str">
            <v>Утановка видео домафона (полный комплект), прокладка и подключение кабелей с затяжкой в гофрированную трубу/кабельные каналы. Настройка работы.</v>
          </cell>
        </row>
        <row r="327">
          <cell r="B327" t="str">
            <v>Аренда бензинового генератора, электростанции  до 6 кВт ( с учетом расходных материалов, топлива, генератора, доставки)</v>
          </cell>
          <cell r="C327" t="str">
            <v>сутки</v>
          </cell>
          <cell r="D327" t="str">
            <v>Аренда бензинового генератора, электростанции  до 6 кВт с учетом доставки, погрузки/выгрузки, ГСМ. Стоимость за 1 сутки, минимальный срок аренды 1 сутки.</v>
          </cell>
        </row>
        <row r="328">
          <cell r="B328" t="str">
            <v>Установка реле напряжения УЗМ-51-М</v>
          </cell>
          <cell r="C328" t="str">
            <v>шт.</v>
          </cell>
          <cell r="D328"/>
        </row>
        <row r="329">
          <cell r="B329" t="str">
            <v>Монтаж вентилятора накладного</v>
          </cell>
          <cell r="C329" t="str">
            <v>шт.</v>
          </cell>
          <cell r="D329" t="str">
            <v>Монтаж, подключение к электрической сети</v>
          </cell>
        </row>
        <row r="330">
          <cell r="B330" t="str">
            <v>Установка стабилизатра напряжения(вкл перераспределение фаз)</v>
          </cell>
          <cell r="C330" t="str">
            <v>шт.</v>
          </cell>
          <cell r="D330"/>
        </row>
        <row r="331">
          <cell r="B331" t="str">
            <v>Монтаж или замена вилки</v>
          </cell>
          <cell r="C331" t="str">
            <v>шт.</v>
          </cell>
          <cell r="D331"/>
        </row>
        <row r="332">
          <cell r="B332"/>
          <cell r="C332"/>
          <cell r="D332"/>
        </row>
        <row r="333">
          <cell r="B333" t="str">
            <v>Монтаж труб водопровода (металопласт/полипропилен)(с установкой фасонных частей и фитингов)</v>
          </cell>
          <cell r="C333" t="str">
            <v>м.п.</v>
          </cell>
          <cell r="D333" t="str">
            <v>Разметка деталей и перерезка труб; сборка узлов из отдельных деталей и фасонных частей (фитингов) с подготовкой под контактную сварку; прокладка трубопроводов на сварке и на клею из готовых узлов; установка муфтовой арматуры; опрессовка системы; врезка в сущ. сеть; установка креплений с пристрелкой пистолетом; гидравлическое испытание трубопровода и промывка водой.</v>
          </cell>
        </row>
        <row r="334">
          <cell r="B334" t="str">
            <v>Монтаж труб водопровода (металл)(с установкой фасонных частей и фитингов)</v>
          </cell>
          <cell r="C334" t="str">
            <v>м.п.</v>
          </cell>
          <cell r="D334" t="str">
            <v>Разметка и перерезка труб, сборка узлов из отдельных деталей и фасонных частей (фитингов), прокладка трубопровода из готовых узлов, сварка стыков, установка и заделка креплений, врезка в сущ. сеть, опрессовка системы, проверка на гермитичность, промывка трубопровода водой.</v>
          </cell>
        </row>
        <row r="335">
          <cell r="B335" t="str">
            <v>Монтаж пласт.труб канализации (с установкой фасонных частей и фитингов)</v>
          </cell>
          <cell r="C335" t="str">
            <v>м.п.</v>
          </cell>
          <cell r="D335" t="str">
            <v>Разборка полов, устройство штробы в местах прокладки трубопровода, сборка узлов, прокладка трубопровода из готовых узлов с заделкой раструбов уплотнительными кольцами, установка и заделка креплений, врезка в сущ. сеть, установка задвижек, испытание трубопровода.</v>
          </cell>
        </row>
        <row r="336">
          <cell r="B336" t="str">
            <v>Монтаж, подключение к водопроводу и канализации унитаза, под ключ</v>
          </cell>
          <cell r="C336" t="str">
            <v>шт.</v>
          </cell>
          <cell r="D336" t="str">
            <v>Установка приборов со сверлением отверстий, регулировка смывной арматуры, присоединение приборов к трубопроводам. Включая тройник, гофру и крепежи расходные материалы</v>
          </cell>
        </row>
        <row r="337">
          <cell r="B337" t="str">
            <v>Монтаж, подключение к водопроводу и канализации раковины, под ключ</v>
          </cell>
          <cell r="C337" t="str">
            <v>шт.</v>
          </cell>
          <cell r="D337" t="str">
            <v>Установка санитарных приборов со сверлением отверстий, установка и заделка кронштейнов, установка туалетной гарнитуры (смеситель, сифон и т.п.), присоединение приборов к трубопроводам.</v>
          </cell>
        </row>
        <row r="338">
          <cell r="B338" t="str">
            <v>Установка смесителя/ запорной арматуры</v>
          </cell>
          <cell r="C338" t="str">
            <v>шт.</v>
          </cell>
          <cell r="D338" t="str">
            <v>Установка смесителей и присоединение их к трубопроводам, сверление отверстий, крепеж.</v>
          </cell>
        </row>
        <row r="339">
          <cell r="B339" t="str">
            <v>Окраска чугунного/алюминиевого/биметаллического радиатора отопления</v>
          </cell>
          <cell r="C339" t="str">
            <v>шт.</v>
          </cell>
          <cell r="D339" t="str">
            <v>Очистка поверхности от пыли/грязи, защита примыканий малярным скотчем, окрашивание поверхности за два раза.</v>
          </cell>
        </row>
        <row r="340">
          <cell r="B340" t="str">
            <v>Монтаж чугунного/алюминиевого/биметаллического радиатора отопления</v>
          </cell>
          <cell r="C340" t="str">
            <v>шт.</v>
          </cell>
          <cell r="D340" t="str">
            <v>Установка креплений/кронштейнов, монтаж радиатора, подключение к сети отпления.</v>
          </cell>
        </row>
        <row r="341">
          <cell r="B341" t="str">
            <v>Монтаж счетчика водомерного с учетом опломбировки</v>
          </cell>
          <cell r="C341" t="str">
            <v>шт.</v>
          </cell>
          <cell r="D341" t="str">
            <v>Насадка и приварка фланцев на концы труб, установка счетчиков (водомеров) с присоединением на резьбе и на фланцах с установкой болтов и прокладок.</v>
          </cell>
        </row>
        <row r="342">
          <cell r="B342" t="str">
            <v>Монтаж крана шарового/ крана Маевского/ фильтра/ фитинга</v>
          </cell>
          <cell r="C342" t="str">
            <v>шт.</v>
          </cell>
          <cell r="D342" t="str">
            <v>Установка кранов на готовое основание, центрирование стыков с подгонкой кромок патрубков и труб или установкой готовых прокладок и временных болтов, выверка установки по заданной отметке, поддерживание при прихватке стыков.</v>
          </cell>
        </row>
        <row r="343">
          <cell r="B343" t="str">
            <v>Монтаж ревизионного люка</v>
          </cell>
          <cell r="C343" t="str">
            <v>шт.</v>
          </cell>
          <cell r="D343" t="str">
            <v>Разметка, установка люка</v>
          </cell>
        </row>
        <row r="344">
          <cell r="B344" t="str">
            <v>Установка гибкой подводки сантехнической</v>
          </cell>
          <cell r="C344" t="str">
            <v>шт.</v>
          </cell>
          <cell r="D344" t="str">
            <v>Монтаж резьбовых соединений с уплотнительными элементами.</v>
          </cell>
        </row>
        <row r="345">
          <cell r="B345" t="str">
            <v>Установка/замена крышки унитаза (материал + работа), под ключ</v>
          </cell>
          <cell r="C345" t="str">
            <v>шт.</v>
          </cell>
          <cell r="D345" t="str">
            <v>Крышка-стульчак, монтаж, крепления.</v>
          </cell>
        </row>
        <row r="346">
          <cell r="B346" t="str">
            <v>Прочистка канализации (гидролуч, крот)</v>
          </cell>
          <cell r="C346" t="str">
            <v>м.п.</v>
          </cell>
          <cell r="D346" t="str">
            <v>Прочистка системы канализации с учетом оборудования чистящих средств и расходных материалов</v>
          </cell>
        </row>
        <row r="347">
          <cell r="B347" t="str">
            <v>Прочистка канализации свыше 5 м.п. (аварийка)</v>
          </cell>
          <cell r="C347" t="str">
            <v>услуга</v>
          </cell>
          <cell r="D347" t="str">
            <v>Прочистка системы каналицации с с вызовом специализированной организации. Оплата за 1 услугу.</v>
          </cell>
        </row>
        <row r="348">
          <cell r="B348" t="str">
            <v>Монтаж изоляции на трубы</v>
          </cell>
          <cell r="C348" t="str">
            <v>м.п.</v>
          </cell>
          <cell r="D348" t="str">
            <v>Поготовка поврехности, нанесение изоляции.</v>
          </cell>
        </row>
        <row r="349">
          <cell r="B349" t="str">
            <v>Монтаж/замена электрокотла с учетом всех комплектующих и расходников, под ключ</v>
          </cell>
          <cell r="C349" t="str">
            <v>шт.</v>
          </cell>
          <cell r="D349" t="str">
            <v xml:space="preserve">Монтаж электрокотла  с учетом всех комплектующих и расходников, под ключ, заполнение системы таплоносителем, пусконаладочные работы. </v>
          </cell>
        </row>
        <row r="350">
          <cell r="B350" t="str">
            <v>Диагностика и запуск автономной системы отопления (с дозаправкой теплоносителям</v>
          </cell>
          <cell r="C350" t="str">
            <v>услуга</v>
          </cell>
          <cell r="D350" t="str">
            <v>Выявление неисправности, запуск с дозаправкой, ремонт элементов системы включая их снятие и установку и герметизацию (фум, герметик , лен включены в позицию), без учета их замены.</v>
          </cell>
        </row>
        <row r="351">
          <cell r="B351" t="str">
            <v>Замена тэна/датчика электрокотла</v>
          </cell>
          <cell r="C351" t="str">
            <v>шт.</v>
          </cell>
          <cell r="D351" t="str">
            <v>Остановка котла, отключение от электрической сети, слив системы отопления, полная либо частичная разборка, замена отдельных элементов, сборка. Заполнение системы, подключение к жлектрической сети, пуско-наладочные работы.</v>
          </cell>
        </row>
        <row r="352">
          <cell r="B352" t="str">
            <v>Монтаж накопительного, проточного водонагревателя с подключением</v>
          </cell>
          <cell r="C352" t="str">
            <v>шт.</v>
          </cell>
          <cell r="D352" t="str">
            <v xml:space="preserve">Установка креплений/кронштейнов, монтаж водонагревателя, подключение к электрической и водопроводной сети с учетом расходных материалов, соеденительных элементов, фитингов и запорной арматуры. Пуско-наладочные работы. </v>
          </cell>
        </row>
        <row r="353">
          <cell r="B353" t="str">
            <v>Монтаж расширительного бачка</v>
          </cell>
          <cell r="C353" t="str">
            <v>шт.</v>
          </cell>
          <cell r="D353" t="str">
            <v>Монтаж расширительного бочка, долив теплоносителя при необходимости.</v>
          </cell>
        </row>
        <row r="354">
          <cell r="B354" t="str">
            <v>Прочистка  насоса канализационного(снятие крышки, очистка крыльчатки, отверстий, монтаж крышки, в том числе отсоединение/присоединение насоса если потребуется  и т.д.)</v>
          </cell>
          <cell r="C354" t="str">
            <v>шт.</v>
          </cell>
          <cell r="D354" t="str">
            <v>(снятие крышки, очистка крыльчатки, отверстий, монтаж крышки, в том числе отсоединение/присоединение насоса если потребуется  и т.д.)</v>
          </cell>
        </row>
        <row r="355">
          <cell r="B355" t="str">
            <v>Монтаж циркуляционного/канализационного насоса (цена с учетом расходного материала и пуско-наладочных работ)</v>
          </cell>
          <cell r="C355" t="str">
            <v>шт.</v>
          </cell>
          <cell r="D355" t="str">
            <v xml:space="preserve">Подготовительные работы (спуск системы, перекрытие), монтаж соединений, Монтаж насоса, подключение к системе канализации, подключение к электрической сети. Пуско-наладочные работы. </v>
          </cell>
        </row>
        <row r="356">
          <cell r="B356" t="str">
            <v xml:space="preserve">Монтаж/замена гофры </v>
          </cell>
          <cell r="C356" t="str">
            <v>шт.</v>
          </cell>
          <cell r="D356" t="str">
            <v>Установка гофры, герметизация соединений.</v>
          </cell>
        </row>
        <row r="357">
          <cell r="B357" t="str">
            <v>Монтаж/замена сифона с гофрой</v>
          </cell>
          <cell r="C357" t="str">
            <v>шт.</v>
          </cell>
          <cell r="D357" t="str">
            <v>Установка сифона, герметизация соединений.</v>
          </cell>
        </row>
        <row r="358">
          <cell r="B358" t="str">
            <v>Установка обратного клапана на унитаз</v>
          </cell>
          <cell r="C358" t="str">
            <v>шт.</v>
          </cell>
          <cell r="D358"/>
        </row>
        <row r="359">
          <cell r="B359" t="str">
            <v>Установка группы безопасности расширительного бака ( до 100 кВт), подключ.</v>
          </cell>
          <cell r="C359" t="str">
            <v>комплект</v>
          </cell>
          <cell r="D359"/>
        </row>
        <row r="360">
          <cell r="B360" t="str">
            <v>Установка фильтра очистки воды (любого типа) под ключ</v>
          </cell>
          <cell r="C360" t="str">
            <v>комплект</v>
          </cell>
          <cell r="D360" t="str">
            <v>Установка бытовой системы фильтрации воды, включая набор катриджей, подводки и крана, проверка работоспособности.</v>
          </cell>
        </row>
        <row r="361">
          <cell r="B361" t="str">
            <v>Техническое обслуживание системы отопления типа "электрокотел"</v>
          </cell>
          <cell r="C361" t="str">
            <v>услуга</v>
          </cell>
          <cell r="D361" t="str">
            <v xml:space="preserve">• Проверка общего состояния системы
• Проверка герметичности соединений
• Проверка наличия окислений и ржавчины
• Проверка рабочего давления
• Проверка уровня охлаждающей жидкости 
• Протяжка электроконтактов в месте подключения электрооборудования
• Пусконаладочные работы
</v>
          </cell>
        </row>
        <row r="362">
          <cell r="B362" t="str">
            <v>Замена картриджа фильтра очистки воды</v>
          </cell>
          <cell r="C362" t="str">
            <v>комплект</v>
          </cell>
          <cell r="D362" t="str">
            <v>Замена всех фильтрующих элементов системы</v>
          </cell>
        </row>
        <row r="363">
          <cell r="B363"/>
          <cell r="C363"/>
          <cell r="D363"/>
        </row>
        <row r="364">
          <cell r="B364" t="str">
            <v xml:space="preserve">Штукатурка стен, откосов фасада </v>
          </cell>
          <cell r="C364" t="str">
            <v>м.кв.</v>
          </cell>
          <cell r="D364" t="str">
            <v>Подготовка поверхностей, насечка бетонной поверхности, нанесение грунта вручную, устройство из раствора или установка инвентарных маяков, разметка и нарезка сетки, крепление с подгонкой сетки шпильками, нанесение раствора на поверхности с разравниванием и обработкой накрывочного слоя, очистка маяков от раствора, уход за штукатуркой.</v>
          </cell>
        </row>
        <row r="365">
          <cell r="B365" t="str">
            <v>Шпатлевка стен, откосов фасада</v>
          </cell>
          <cell r="C365" t="str">
            <v>м.кв.</v>
          </cell>
          <cell r="D365" t="str">
            <v>Очисткаи и обеспыливания поверхности; расшивка трещин; приготовление шпатлевочного состава; частичное заполнение трещин, швов и выбоин шпатлевкой; нанесение шпатлевки вручную шпателем; шлифование поверхностей.</v>
          </cell>
        </row>
        <row r="366">
          <cell r="B366" t="str">
            <v>Окраска стен, откосов фасада (до полной покраски основания)</v>
          </cell>
          <cell r="C366" t="str">
            <v>м.кв.</v>
          </cell>
          <cell r="D366" t="str">
            <v>Очистка поверхности от пыли/грязи, защита примыканий малярным скотчем, окрашивание поверхности за два раза.</v>
          </cell>
        </row>
        <row r="367">
          <cell r="B367" t="str">
            <v>Монтаж сайдинга, металосайдинга, пластика, мел листа на фасад</v>
          </cell>
          <cell r="C367" t="str">
            <v>м.кв.</v>
          </cell>
          <cell r="D367" t="str">
            <v>Установка и крепление кронштейна выравнивающего дюбелями, установка П-образных направляющих профилей в кронштейны с креплением, срезка излишков кронштейна, укладка пароизоляционного слоя из пленки, установка углов и нащельников с креплением самонарезающими винтами, установка фасадной панели с креплением самонарезающими винтами.</v>
          </cell>
        </row>
        <row r="368">
          <cell r="B368" t="str">
            <v>Устройство сварной металлоконструкции (козырек, навес/крыльцо)  с учетом материала, под ключ</v>
          </cell>
          <cell r="C368" t="str">
            <v>м.кв.</v>
          </cell>
          <cell r="D368" t="str">
            <v>Изготовление и монтаж сварной металлоконструкции (крыльцо,козырек, навес). Характеристики: окрашенная металлическая конструкция укрытая профилированным листом, крепится к фасаду/стене посредствам анкерных болтов, крыльцо бетонируется в грунт. При необходимости дополнительная опора крепления достигается установкой профильных труб. Используемые материлы: уголок металлический стальной 20*20*3мм-50*50*4/тюбинг 20*20*2-40*20*2/профильная труба 50*50*4, профилированный лист МП-20x1100-R/анкера/кровельные саморезы/болты/винты/гайки/шайбы/сварка</v>
          </cell>
        </row>
        <row r="369">
          <cell r="B369" t="str">
            <v>Монтаж вентилируемого  фасада из композита, металлокассет (в т.ч. монтаж подсистемы, откосов отливов, уголков и др. доборных элементов) с учетом материала, под ключ</v>
          </cell>
          <cell r="C369" t="str">
            <v>м.кв.</v>
          </cell>
          <cell r="D369" t="str">
            <v xml:space="preserve">Система навески с направляющими из оцинкованной стали, крепежные элементы. Кассеты, наружные примыкания и откосы из алюминиевой композитной панели 3-4 mm. Прикрывной профиль, на откосы вентилируемого фасада, из оцинковки с порошковой покраской по RAL. + Кассеты, наружные примыкания и откосы из алюминиевой композитной панели 3-4 mm. Прикрывной профиль, на откосы вентилируемого фасада, из оцинковки с порошковой покраской по RAL. </v>
          </cell>
        </row>
        <row r="370">
          <cell r="B370" t="str">
            <v>Монтаж керамогранита, декоративного кирпича/бессера на фасад</v>
          </cell>
          <cell r="C370" t="str">
            <v>м.кв.</v>
          </cell>
          <cell r="D370" t="str">
            <v>Разметка, подрезка и установка элементов облицовки. Отделка углов, проемов и откосов, установка доборных элементов.</v>
          </cell>
        </row>
        <row r="371">
          <cell r="B371" t="str">
            <v>Монтаж декоративного камня на фасад</v>
          </cell>
          <cell r="C371" t="str">
            <v>м.кв.</v>
          </cell>
          <cell r="D371" t="str">
            <v>Разметка, подрезка и установка элементов облицовки. Отделка углов, проемов и откосов, установка доборных элементов.</v>
          </cell>
        </row>
        <row r="372">
          <cell r="B372" t="str">
            <v>Устройство  гидроизоляции любой поверхности</v>
          </cell>
          <cell r="C372" t="str">
            <v>м.кв.</v>
          </cell>
          <cell r="D372" t="str">
            <v>Разметка проектного положения металлического каркаса; наклейка уплотнительной ленты на профили, примыкающие к конструкциям здания; установка и крепление направляющих и крайних стоечных профилей к конструкциям здания дюбелями; установка стоечных профилей в направляющие с креплением;</v>
          </cell>
        </row>
        <row r="373">
          <cell r="B373" t="str">
            <v>Монтаж каркаса фасада</v>
          </cell>
          <cell r="C373" t="str">
            <v>м.кв.</v>
          </cell>
          <cell r="D373"/>
        </row>
        <row r="374">
          <cell r="B374"/>
          <cell r="C374"/>
          <cell r="D374"/>
        </row>
        <row r="375">
          <cell r="B375" t="str">
            <v>Монтаж обрешетки кровли</v>
          </cell>
          <cell r="C375" t="str">
            <v>м.кв.</v>
          </cell>
          <cell r="D375" t="str">
            <v>Подготовка под покрытие (обмер, разметка); антисептирование бруса и досок; устройство и крепление обрешетки.</v>
          </cell>
        </row>
        <row r="376">
          <cell r="B376" t="str">
            <v>Монтаж отливов</v>
          </cell>
          <cell r="C376" t="str">
            <v>м.п.</v>
          </cell>
          <cell r="D376" t="str">
            <v>Подготовка поверхности под покрытие (обмер, разметка); устройство подгонка/резка</v>
          </cell>
        </row>
        <row r="377">
          <cell r="B377" t="str">
            <v>Монтаж пароизоляции</v>
          </cell>
          <cell r="C377" t="str">
            <v>м.кв.</v>
          </cell>
          <cell r="D377" t="str">
            <v>Подготовка поверхности под покрытие (обмер, разметка); устройство пароизоляции.</v>
          </cell>
        </row>
        <row r="378">
          <cell r="B378" t="str">
            <v>Устройство примыкания из оцинковки, рулонных материалов</v>
          </cell>
          <cell r="C378" t="str">
            <v>м.п.</v>
          </cell>
          <cell r="D378" t="str">
            <v>Разметка, подреска, крепление, герметизация</v>
          </cell>
        </row>
        <row r="379">
          <cell r="B379" t="str">
            <v>Монтаж сливов,водостоков</v>
          </cell>
          <cell r="C379" t="str">
            <v>м.п.</v>
          </cell>
          <cell r="D379" t="str">
            <v>Установка костылей (кронштейнов); укладка и укрепление настенных желобов; покрытие разжелобков.</v>
          </cell>
        </row>
        <row r="380">
          <cell r="B380" t="str">
            <v>Монтаж профлиста, металочерепицы с резкой, подгонкой, проклейкой стыков, запениванием</v>
          </cell>
          <cell r="C380" t="str">
            <v>м.кв.</v>
          </cell>
          <cell r="D380" t="str">
            <v>Подготовка поверхности под покрытие (обмер, разметка, составление расчета); заготовка деталей крепления; заготовка элементов покрытия, раскрой, соединение; укладка и укрепление карнизных свесов из готовых картин; укладка рядового покрытия из готовых картин; заделка мест стыков, примыкания к стенам, парапетам; герметизация; крепление к обрешетке.</v>
          </cell>
        </row>
        <row r="381">
          <cell r="B381" t="str">
            <v>Монтаж шифера с резкой, подгонкой, проклейкой стыков, запениванием</v>
          </cell>
          <cell r="C381" t="str">
            <v>м.кв.</v>
          </cell>
          <cell r="D381" t="str">
            <v>Подготовка поверхности под покрытие (обмер, разметка, составление расчета); заготовка деталей крепления; заготовка элементов покрытия, раскрой, соединение; укладка и укрепление карнизных свесов из готовых картин; укладка рядового покрытия из готовых картин; заделка мест стыков, примыкания к стенам, парапетам; герметизация; крепление к обрешетке.</v>
          </cell>
        </row>
        <row r="382">
          <cell r="B382" t="str">
            <v>Устройство мягкой кровли с проклейкой швов в два слоя</v>
          </cell>
          <cell r="C382" t="str">
            <v>м.кв.</v>
          </cell>
          <cell r="D382" t="str">
            <v>Очистка основания; огрунтовка основания; отделка водосточных воронок, коньков, парапетов, отливов; наклейка рулонных материалов на битумной мастике или методом подплавления мастичного слоя газопламенными горелками; защита рулонного кровельного ковра; наплавление рулонных материалов; промазка швов мастикой.</v>
          </cell>
        </row>
        <row r="383">
          <cell r="B383" t="str">
            <v>Заделка швов  герметиком</v>
          </cell>
          <cell r="C383" t="str">
            <v>м.п.</v>
          </cell>
          <cell r="D383" t="str">
            <v>Подготовка кромок, герметизация</v>
          </cell>
        </row>
        <row r="384">
          <cell r="B384" t="str">
            <v>Устройство проходного технологического отверстия в кровле с последующей герметизацией</v>
          </cell>
          <cell r="C384" t="str">
            <v>шт.</v>
          </cell>
          <cell r="D384" t="str">
            <v>Устройство проходного технологического отверстия в кровле (выводы вентиляции, дымоходов), устройство гильз, теплоизоляция, огнезащита, включая материалы</v>
          </cell>
        </row>
        <row r="385">
          <cell r="B385" t="str">
            <v>Протяжка кровли (включая расходные материалы с обязательной заменой саморезов)</v>
          </cell>
          <cell r="C385" t="str">
            <v>м.кв.</v>
          </cell>
          <cell r="D385" t="str">
            <v>Демонтаж саморезов, уплотнение стыков, притяжка элементов новыми саморезами</v>
          </cell>
        </row>
        <row r="386">
          <cell r="B386" t="str">
            <v>Монтаж поликарбонатных листов  с резкой, подгонкой, герметизацией по готовому каркасу</v>
          </cell>
          <cell r="C386" t="str">
            <v>м.кв.</v>
          </cell>
          <cell r="D386" t="str">
            <v>Разметка, резка, подгонка поликарбонатных листов. Монтаж листов на готовый каркас. Герметизация стыков поликарбонатных лстов.</v>
          </cell>
        </row>
        <row r="387">
          <cell r="B387"/>
          <cell r="C387"/>
          <cell r="D387"/>
        </row>
        <row r="388">
          <cell r="B388" t="str">
            <v xml:space="preserve">Монтаж противоскользящего резинового/пластикового/ворсового покрытия  </v>
          </cell>
          <cell r="C388" t="str">
            <v>м.кв.</v>
          </cell>
          <cell r="D388" t="str">
            <v>Разметка, подрезка, погонка. Подготовка основания, монтаж покрытия, крепление.</v>
          </cell>
        </row>
        <row r="389">
          <cell r="B389" t="str">
            <v>Устройство противоскользящего покрытия напылением</v>
          </cell>
          <cell r="C389" t="str">
            <v>м.кв.</v>
          </cell>
          <cell r="D389" t="str">
            <v>Подготовка основания, разметка, укрытие прилегающих поверхностей от брызг напыления. Нанесение напыления. Принятие мер по ограничению доступа на период высыхания (укрытие, заграждение)</v>
          </cell>
        </row>
        <row r="390">
          <cell r="B390" t="str">
            <v>Монтаж бетонных/металических/деревянных столбов ограждений</v>
          </cell>
          <cell r="C390" t="str">
            <v>шт.</v>
          </cell>
          <cell r="D390" t="str">
            <v>Разметка, разбивка территории, выемка грунта, трамбование, приготовление цементнопесчанного раствора с заполнением гравмассой, установка стобов с заливкой цементнопесчанным растовром, обратная засыпка грунтом</v>
          </cell>
        </row>
        <row r="391">
          <cell r="B391" t="str">
            <v>Монтаж проф. трубы, металического уголка/трубы, швеллера</v>
          </cell>
          <cell r="C391" t="str">
            <v>м.п.</v>
          </cell>
          <cell r="D391" t="str">
            <v>Разметка, подгонка и резка, крепление на сварке или болтовым соединением</v>
          </cell>
        </row>
        <row r="392">
          <cell r="B392" t="str">
            <v>Монтаж листового метала на крыльцо</v>
          </cell>
          <cell r="C392" t="str">
            <v>м.кв.</v>
          </cell>
          <cell r="D392" t="str">
            <v>Разметка, подгонка и резка, крепление на сварке или болтовым соединением</v>
          </cell>
        </row>
        <row r="393">
          <cell r="B393" t="str">
            <v>Монтаж шурстепа</v>
          </cell>
          <cell r="C393" t="str">
            <v>м.п.</v>
          </cell>
          <cell r="D393" t="str">
            <v>Подготовка основания, нанесение противоскользящего покрытия</v>
          </cell>
        </row>
        <row r="394">
          <cell r="B394" t="str">
            <v>Изготовление и монтаж решетки в приямок</v>
          </cell>
          <cell r="C394" t="str">
            <v>м2</v>
          </cell>
          <cell r="D394" t="str">
            <v>Замер параметров. Резка заготовок из металла, сварные работы по сбору решетки, окраска в 2 слоя, крепление по месту.</v>
          </cell>
        </row>
        <row r="395">
          <cell r="B395" t="str">
            <v xml:space="preserve">Монтаж урны </v>
          </cell>
          <cell r="C395" t="str">
            <v>шт.</v>
          </cell>
          <cell r="D395" t="str">
            <v>Установка урны  и крепление к основанию.</v>
          </cell>
        </row>
        <row r="396">
          <cell r="B396" t="str">
            <v xml:space="preserve">Монтаж ленты противоскольжения </v>
          </cell>
          <cell r="C396" t="str">
            <v>м.п.</v>
          </cell>
          <cell r="D396" t="str">
            <v>Подготовка основания, замер, подгонка и подрезка ленты, нанесение противоскользящего покрытия</v>
          </cell>
        </row>
        <row r="397">
          <cell r="B397" t="str">
            <v xml:space="preserve">Изготовление и монтаж перил из нержавеющей стали с учетом материала и окраски под ключ </v>
          </cell>
          <cell r="C397" t="str">
            <v>м.п.</v>
          </cell>
          <cell r="D397" t="str">
            <v>крепление к крыльцу/фасаду при помощи анкеров/сварки. Расстояние между верткальными трубами секции - 165мм, каждая секция крепится к основанию/стене через каждые 570мм. Окраска в 2 слоя.</v>
          </cell>
        </row>
        <row r="398">
          <cell r="B398" t="str">
            <v>Устройство крыльца, пандуса из ж/бетона с подготовкой основания, подсыпкой, монтажем опалубки, армированием, с учетом материала</v>
          </cell>
          <cell r="C398" t="str">
            <v>м.куб.</v>
          </cell>
          <cell r="D398" t="str">
            <v xml:space="preserve">Устройство монолитного пандуса конструкции ж/б (включая армирование). Выемка грунта, устройство подушки, выставление опалубки, армирование плиты в один слой вязаным каркасом-сеткой из арматуры А3 Ø 14–16 мм с ячейкой 150 мм, выставление барьеров из арматуры, вязка арматурного каркаса, бетонирование </v>
          </cell>
        </row>
        <row r="399">
          <cell r="B399"/>
          <cell r="C399"/>
          <cell r="D399"/>
        </row>
        <row r="400">
          <cell r="B400" t="str">
            <v>Аренда автовышки/манипулятора до 28 м (минимум 2 часа)</v>
          </cell>
          <cell r="C400" t="str">
            <v>час</v>
          </cell>
          <cell r="D400"/>
        </row>
        <row r="401">
          <cell r="B401" t="str">
            <v>Подготовка основания для укладки тротуарной плитки/брусчатки  с материалом (песок, щебень)</v>
          </cell>
          <cell r="C401" t="str">
            <v>м.кв.</v>
          </cell>
          <cell r="D401" t="str">
            <v xml:space="preserve">Разметка, разбивка площадки. Выемка грунта, уплотнение. Расстилание геотекстиля. Укладка песчаного слоя, разравнивание, трамбование. Укладка щебеночного слоя, разравнивание с трамбованием. Укладка песчанного слоя с разравниванием и трамбованием. </v>
          </cell>
        </row>
        <row r="402">
          <cell r="B402" t="str">
            <v>Подготовка основания из керамзита</v>
          </cell>
          <cell r="C402" t="str">
            <v>м.куб.</v>
          </cell>
          <cell r="D402" t="str">
            <v xml:space="preserve">Разметка, разбивка площадки. Выемка грунта, уплотнение. Расстилание геотекстиля. Укладка песчаного слоя, разравнивание, трамбование. Укладка  слоя керамзита с разравниванием и трамбованием. </v>
          </cell>
        </row>
        <row r="403">
          <cell r="B403" t="str">
            <v>Сварочные работы (любая сварка, кроме холодной)</v>
          </cell>
          <cell r="C403" t="str">
            <v>м.п. сварочного шва</v>
          </cell>
          <cell r="D403" t="str">
            <v>Подготовка рабочего места, подготовка свариваемых поверхностей (зачистка), сварка стыков, обработка сварных швов (зачистка, шлифовка, грунтование)</v>
          </cell>
        </row>
        <row r="404">
          <cell r="B404" t="str">
            <v>Устройство опалубки</v>
          </cell>
          <cell r="C404" t="str">
            <v>м.кв.</v>
          </cell>
          <cell r="D404" t="str">
            <v>Разметка, разбивка площадки. Установка элементов опалубки в проектное положение. Крепление элементов опалубки.</v>
          </cell>
        </row>
        <row r="405">
          <cell r="B405" t="str">
            <v>Кладка кирпича</v>
          </cell>
          <cell r="C405" t="str">
            <v>м.куб.</v>
          </cell>
          <cell r="D405" t="str">
            <v>Кладка конструкций из кирпича керамического, силикатного или пустотелого; устройство ниш с разделками борозд, осадочных и температурных швов, архитектурных и конструктивных деталей, армирование конструкций, устройство и разборка лесов и опалубки для сводов и арок, затирка поверхности сводов раствором.</v>
          </cell>
        </row>
        <row r="406">
          <cell r="B406" t="str">
            <v>Усройство бетонных конструкций (в т ч заливка фундамента)</v>
          </cell>
          <cell r="C406" t="str">
            <v>м.куб.</v>
          </cell>
          <cell r="D406" t="str">
            <v>Разметка, разбивка местности. Ограждение места проведения работ. Выемка грунта. Подготовка основания из песка, щебня с трамбованием. Выставление опалубки. Выставление арматурного каркаса, вязка арматуры.  Заливка готовой бетонной смеси марки не ниже М200 класс В15, с уплотнением, разравнивание. Уход за твердеющим бетоном.</v>
          </cell>
        </row>
        <row r="407">
          <cell r="B407" t="str">
            <v>Укладка тротуарной плитки/брусчатки</v>
          </cell>
          <cell r="C407" t="str">
            <v>м.кв.</v>
          </cell>
          <cell r="D407" t="str">
            <v>Распаковка плитки/брусчатки, устройство и выравнивание подстилающего слоя, установка контрольных маяков и направляющих, установка шаблона, укладка плитки, подрезка плитки в некратных местах, уплотнение плитки виброплитой, заделка швов.</v>
          </cell>
        </row>
        <row r="408">
          <cell r="B408" t="str">
            <v>Укладка  асфальта по подготовленному основанию</v>
          </cell>
          <cell r="C408" t="str">
            <v>м.кв.</v>
          </cell>
          <cell r="D408" t="str">
            <v>Выставление заграждений. Подготовка асфалтобетонной смеси. Нанесение асфальтобетонной смеси на подготовленное основание, выравнивание. Демонтаж заграждение после затвердевания (остывания) асфальтового покрытия</v>
          </cell>
        </row>
        <row r="409">
          <cell r="B409" t="str">
            <v>Монтаж камня бордюрного</v>
          </cell>
          <cell r="C409" t="str">
            <v>м.п.</v>
          </cell>
          <cell r="D409" t="str">
            <v>Рзметка площадки. Выемка грунта, уплотнение, подготовка основания. Монтаж бордюрного камня на бетон марки не ниже М200, класса В15 в проектное положение.</v>
          </cell>
        </row>
        <row r="410">
          <cell r="B410" t="str">
            <v>Окраска нестандартной плоской поверхности (любой вид краски)</v>
          </cell>
          <cell r="C410" t="str">
            <v>м.кв.</v>
          </cell>
          <cell r="D410" t="str">
            <v>Очистка поверхности от пыли/грязи, защита примыканий малярным скотчем, окрашивание поверхности за два раза.</v>
          </cell>
        </row>
        <row r="411">
          <cell r="B411" t="str">
            <v>Окраска нестандартных поверхностей (отливы, уголки, сливы, перила, трубы и т.п)(любой вид краски)</v>
          </cell>
          <cell r="C411" t="str">
            <v>м.п.</v>
          </cell>
          <cell r="D411" t="str">
            <v>Выполнение работ аналогично п 390. При возхникновении спорных вопросов выставление работ данной позицией согласовывается с заказчиком</v>
          </cell>
        </row>
        <row r="412">
          <cell r="B412"/>
          <cell r="C412"/>
          <cell r="D412"/>
        </row>
        <row r="413">
          <cell r="B413" t="str">
            <v>Погрузо-разгрузочные работы</v>
          </cell>
          <cell r="C413" t="str">
            <v>т.</v>
          </cell>
          <cell r="D413" t="str">
            <v>позиция применяется при общей массе материала более &gt;=100 кг на расстояние до 50 м. включительно, при перемещении груза далее 50м. применить коэфф 1,2 за каждые 20м, коэфф за этажность 1,5 за этаж (вверх и вниз)</v>
          </cell>
        </row>
        <row r="414">
          <cell r="B414" t="str">
            <v>Уборка прилегающей территории от мусора</v>
          </cell>
          <cell r="C414" t="str">
            <v>м.кв.</v>
          </cell>
          <cell r="D414" t="str">
            <v>Уборка мусора со складированием в мусорные мешки. Включая уборочный инвентарь.</v>
          </cell>
        </row>
        <row r="415">
          <cell r="B415" t="str">
            <v>Уборка прилегающей территории от снега</v>
          </cell>
          <cell r="C415" t="str">
            <v>м.кв.</v>
          </cell>
          <cell r="D415" t="str">
            <v xml:space="preserve">Уборка снега с пешеходгной зоны. </v>
          </cell>
        </row>
        <row r="416">
          <cell r="B416" t="str">
            <v>Уборка и вывоз строительного мусора, транспорные и утилизация включены</v>
          </cell>
          <cell r="C416" t="str">
            <v>м.куб.</v>
          </cell>
          <cell r="D416" t="str">
            <v xml:space="preserve">Уборка строительного мусора (включая подметание полов и влажную уборку), складирование в мешки или контейнер. Вывоз и утилизация включая транспортные расходы. Расчет ведется исходя из геометрических размеров вывозимого мусора с обязательным предоставлением фотоотчета мусора/контейнеров с привязкой к местности. Включая уборочный инвентарь. </v>
          </cell>
        </row>
        <row r="417">
          <cell r="B417" t="str">
            <v xml:space="preserve">Сборка, разборка строительных лесов </v>
          </cell>
          <cell r="C417" t="str">
            <v>м.кв.</v>
          </cell>
          <cell r="D417"/>
        </row>
        <row r="418">
          <cell r="B418" t="str">
            <v>Вскрытие сейфа</v>
          </cell>
          <cell r="C418" t="str">
            <v>шт.</v>
          </cell>
          <cell r="D418" t="str">
            <v>Срочный выезд специалиста. Вскрытие замка (не применимо к почтовому замку внутреннего ящика)</v>
          </cell>
        </row>
        <row r="419">
          <cell r="B419" t="str">
            <v>Замена сейфового замка</v>
          </cell>
          <cell r="C419" t="str">
            <v>шт.</v>
          </cell>
          <cell r="D419" t="str">
            <v>Снятие замка. Монтаж нового. Регулировка, проверка работоспособности (не применимо к почтовому замку внутреннего ящика).</v>
          </cell>
        </row>
        <row r="420">
          <cell r="B420" t="str">
            <v>Монтаж: зеркало/часы с учетом крепежа</v>
          </cell>
          <cell r="C420" t="str">
            <v>шт.</v>
          </cell>
          <cell r="D420" t="str">
            <v>Разметка, монтаж крепежа, установка зеркал/часов</v>
          </cell>
        </row>
        <row r="421">
          <cell r="B421" t="str">
            <v>Монтаж стеклянных полок в витринах</v>
          </cell>
          <cell r="C421" t="str">
            <v>шт.</v>
          </cell>
          <cell r="D421" t="str">
            <v>Замер, заготовка стекол, обрезка, обработка кромок, заготовка Монтаж полкодержателей, установка и регулировка полки</v>
          </cell>
        </row>
        <row r="422">
          <cell r="B422" t="str">
            <v>Монтаж стеклянных дверок в витринах с обработкой кромки стекла (Еврокромка) и сверлением отверстий</v>
          </cell>
          <cell r="C422" t="str">
            <v>шт.</v>
          </cell>
          <cell r="D422" t="str">
            <v>Замер, заготовка стекол для дверок, обрезка, обработка кромок, сверление отверстий, Установка фурнитуры петель, замков, монтаж, регулировка дверок.</v>
          </cell>
        </row>
        <row r="423">
          <cell r="B423" t="str">
            <v>Монтаж светодиодной ленты</v>
          </cell>
          <cell r="C423" t="str">
            <v>м.п.</v>
          </cell>
          <cell r="D423" t="str">
            <v>Замер, подгонка, подготовка основания, ненесение клеящей основы, нанесение светодиодной ленты, подключение (коннекторы, пайка и изоляция при необходимости)</v>
          </cell>
        </row>
        <row r="424">
          <cell r="B424" t="str">
            <v>Покраска терминала приема платежей</v>
          </cell>
          <cell r="C424" t="str">
            <v>шт.</v>
          </cell>
          <cell r="D424" t="str">
            <v>Зачистка, подготовка поверхности под окраску, укрытие других поверхностей от окрашивания, защита примыканий малярным скотчем, окраска в два слоя.</v>
          </cell>
        </row>
        <row r="425">
          <cell r="B425" t="str">
            <v>Покраска подножки  терминала приема платежей</v>
          </cell>
          <cell r="C425" t="str">
            <v>шт.</v>
          </cell>
          <cell r="D425" t="str">
            <v>Зачистка, подготовка поверхности под окраску, укрытие других поверхностей от окрашивания, защита примыканий малярным скотчем, окраска в два слоя. Площадь окрашиваемой поверхности  0,15 м кв.</v>
          </cell>
        </row>
        <row r="426">
          <cell r="B426" t="str">
            <v>Полная сборка/установка мебели и торгового оборудования с сохранением работоспособности, целостности и комплектности всех узлов и деталей</v>
          </cell>
          <cell r="C426" t="str">
            <v>час</v>
          </cell>
          <cell r="D426" t="str">
            <v>НОРМЫ ВРЕМЕНИ:
Стол 1000х500х800-0,15 час
Кресло офисное-0,3 час
Тубма 400х400х400-0,3 час
Шкаф ЛДСП для документов и одежды-0,5 час
Стеллаж ЛДСП 1000х500х2000мм-0,7 час
Стелаж металлический 1000х500х2000мм-0,7 час
Шкаф архивный металлический 470х350х1500мм-0,35 час
Шкаф архивный металлический 915х458х1830мм-0,5 час
Стойка рецепции 2150-3365х650х1200мм-1,5 час
Рабочее место для зоны технической настройки 750х500х1100мм-0,8 час
Рабочее место нового образца 1000-1800х650х1200мм-0,8 час
Бренд-стена под аксессуары без фриза 2650-3150х250х1975мм-1,5 час
Витрина для мобильных телефонов 675-1150х250-350х1975-2750мм-1,5 час
Бренд-стена,Витрина кастомизированная,Витрина под аксессуары 2650-3150х250-350х1975-2750мм-1,2 час
Стол открытой выкладки Самсунг,Стойка Мега Гуру 1065х510х645мм-0,5 час
Модуль «Остров» 1200-2106х600х1018-0,7 час                                       Нормы учитываются вне зависимости от количества человек, выполняемых работы</v>
          </cell>
        </row>
        <row r="427">
          <cell r="B427" t="str">
            <v>Монтаж  фурнитуры мебельной, металлической мебели, шама (замки,замки с 2 ушками, петли, шпингалет, штапики, навесы, полкодержатели, ручки, уголки ножек, направляющие, механизмы защиты, декоративные вставки, молдинги и т.п.)</v>
          </cell>
          <cell r="C427" t="str">
            <v>шт.</v>
          </cell>
          <cell r="D427" t="str">
            <v>(замки, петли, шпингалет, штапики, навесы, полкодержателя, ручки, уголки ножек, направляющие, механизмы защиты, декоративные вставки, молдинги и т.п.)</v>
          </cell>
        </row>
        <row r="428">
          <cell r="B428" t="str">
            <v>Монтаж предметов на стены: (инф. досока, рекламный носитель не световой, уголок потребителя,  стенд маркома, акц. уголок, рамки и пр. ) с учетом крепежа</v>
          </cell>
          <cell r="C428" t="str">
            <v>шт.</v>
          </cell>
          <cell r="D428" t="str">
            <v>Только монтаж: инф. досока, рекламный носитель не световой, уголок потребителя,  стенд маркома, акц. уголок, рамки и пр. , включая крепеж, без учета стоимости предметов</v>
          </cell>
        </row>
        <row r="429">
          <cell r="B429" t="str">
            <v>Монтаж датчиков пожаротушения, датчиков охранных систем, видеокамер, извещателей</v>
          </cell>
          <cell r="C429" t="str">
            <v>шт.</v>
          </cell>
          <cell r="D429" t="str">
            <v>Монтаж</v>
          </cell>
        </row>
        <row r="430">
          <cell r="B430" t="str">
            <v>Установка или снятине эконом-панелей с шагом 50-100 мм с подрезкой и подгонкой</v>
          </cell>
          <cell r="C430" t="str">
            <v>м.кв.</v>
          </cell>
          <cell r="D430" t="str">
            <v>Только работы</v>
          </cell>
        </row>
        <row r="431">
          <cell r="B431" t="str">
            <v>Упаковка груза в картон/ стрейч-пленку/ воздушно-пузырьковую пленку  (+ скотч, веревка и т.п.) с учетом материалов</v>
          </cell>
          <cell r="C431" t="str">
            <v>м.куб.</v>
          </cell>
          <cell r="D431" t="str">
            <v>Упаковка включая материалы (воздушно-пузырьковая пленка, скотч, веревка)</v>
          </cell>
        </row>
        <row r="432">
          <cell r="B432" t="str">
            <v>Услуги по грузоперевозке</v>
          </cell>
          <cell r="C432" t="str">
            <v>руб/км</v>
          </cell>
          <cell r="D432" t="str">
            <v xml:space="preserve">Перевозки грузовым автотранспортом применяются и оплачиваются Подрядчику при транспортировке крупногабаритных грузов (КГБ). КГБ — это груз, превышающий один из трех показателей: 
- Габариты более 2х1х1м при массе более 25кг; 
- Масса груза более 100 кг независимо от габаритов; 
- Стеклопакеты более 1,5 м2.
Расчет грузоперевозок по городу производится на основании сайта Яндекс.Карты https://yandex.ru/maps по самому короткому маршруту – единица измерения рубль/км.
</v>
          </cell>
        </row>
        <row r="433">
          <cell r="B433" t="str">
            <v>Установка профиля светодиодной ленты в т ч заглушки</v>
          </cell>
          <cell r="C433" t="str">
            <v>м.п.</v>
          </cell>
          <cell r="D433" t="str">
            <v>Замер, подгонка, подрезка, подготовка основания, монтаж, установка заглушек</v>
          </cell>
        </row>
        <row r="434">
          <cell r="B434" t="str">
            <v>Установка уголка светодиодной ленты</v>
          </cell>
          <cell r="C434" t="str">
            <v>м.п.</v>
          </cell>
          <cell r="D434" t="str">
            <v>Замер, подгонка, подрезка, подготовка основания, монтаж.</v>
          </cell>
        </row>
        <row r="435">
          <cell r="B435" t="str">
            <v>Сверление отверстий в стекле до 20 мм</v>
          </cell>
          <cell r="C435" t="str">
            <v>шт.</v>
          </cell>
          <cell r="D435" t="str">
            <v>Разметка, сверление, обработка кромок стекла</v>
          </cell>
        </row>
        <row r="436">
          <cell r="B436" t="str">
            <v>Изготовление дубликатов ключей, с учетом заготовки, работы и.т.д.</v>
          </cell>
          <cell r="C436" t="str">
            <v>шт.</v>
          </cell>
          <cell r="D436"/>
        </row>
        <row r="437">
          <cell r="B437" t="str">
            <v>Замена обшивки из кожзаменителя на стуле(сиденье и спинка, с учетом материала</v>
          </cell>
          <cell r="C437" t="str">
            <v>шт.</v>
          </cell>
          <cell r="D437"/>
        </row>
        <row r="438">
          <cell r="B438" t="str">
            <v xml:space="preserve">Ремонт/укреплние стульев-кресел,замена составляющих частей(без учета материала) </v>
          </cell>
          <cell r="C438" t="str">
            <v>шт.</v>
          </cell>
          <cell r="D438"/>
        </row>
        <row r="439">
          <cell r="B439" t="str">
            <v>Замена/монтаж вставок в эконом панель (пластиковые, алюминиевые)</v>
          </cell>
          <cell r="C439" t="str">
            <v>м.п.</v>
          </cell>
          <cell r="D439" t="str">
            <v>Замер, подгонка, подрезка, подготовка основания, монтаж.</v>
          </cell>
        </row>
        <row r="440">
          <cell r="B440" t="str">
            <v>Установка и крепление сейфа, ШАМА</v>
          </cell>
          <cell r="C440" t="str">
            <v>шт.</v>
          </cell>
          <cell r="D440" t="str">
            <v xml:space="preserve">Сборка, установка, крепление </v>
          </cell>
        </row>
        <row r="441">
          <cell r="B441" t="str">
            <v>Монтаж рекламного фриза и магнитного основания с подгонкой и выравниванием( в т ч вставка в ресеп)</v>
          </cell>
          <cell r="C441" t="str">
            <v>шт.</v>
          </cell>
          <cell r="D441" t="str">
            <v>Замеры, подгонка, выравнивание, подрезка, монтаж магнитного основания, монтаж рекламного фриза.</v>
          </cell>
        </row>
        <row r="442">
          <cell r="B442" t="str">
            <v xml:space="preserve">Аренда вышки-туры </v>
          </cell>
          <cell r="C442" t="str">
            <v>сутки</v>
          </cell>
          <cell r="D442" t="str">
            <v>Стоимость за 1 ед/сутки, размерами 1,2х2,0 высотой до 6,0м</v>
          </cell>
        </row>
        <row r="443">
          <cell r="B443" t="str">
            <v xml:space="preserve">Аренда Спец. Инструмента ( отбойный молоток и др.) </v>
          </cell>
          <cell r="C443" t="str">
            <v>сутки</v>
          </cell>
          <cell r="D443" t="str">
            <v>перфоратор, шуруповерт, дрель, паяльник не оплачиваются</v>
          </cell>
        </row>
        <row r="444">
          <cell r="B444" t="str">
            <v>Ремонт холодной сваркой в т ч материалы</v>
          </cell>
          <cell r="C444" t="str">
            <v>шт.</v>
          </cell>
          <cell r="D444" t="str">
            <v>в стоимость позиции входят расходные материалы- "холодная сварка"</v>
          </cell>
        </row>
        <row r="445">
          <cell r="B445" t="str">
            <v>Диагностика неисправности электроприбора с предоставлением акта дефектной ведомости</v>
          </cell>
          <cell r="C445" t="str">
            <v>шт.</v>
          </cell>
          <cell r="D445"/>
        </row>
        <row r="446">
          <cell r="B446" t="str">
            <v>Дератизация от грызунов</v>
          </cell>
          <cell r="C446" t="str">
            <v>услуга</v>
          </cell>
          <cell r="D446" t="str">
            <v>Обследование помещения, выявление нор и путей миграции, установка приманок и ловушек,  томпанизация нор ядовитыми препаратами. Удаление и утилизация мертвых грызунов. Средства включены в стоимость услуги</v>
          </cell>
        </row>
        <row r="447">
          <cell r="B447" t="str">
            <v>Дезинсекция от насекомых</v>
          </cell>
          <cell r="C447" t="str">
            <v>услуга</v>
          </cell>
          <cell r="D447" t="str">
            <v>выявление нор, обработка помещения средствами холодного или горячего тумана и инсектицидными гелями, порошками, клеевыми лентами в зоне выявленных нор.  Средства включены в стоимость услуги</v>
          </cell>
        </row>
        <row r="448">
          <cell r="B448" t="str">
            <v>Выезд на объект для проведения замеров, фотоотчетов</v>
          </cell>
          <cell r="C448" t="str">
            <v>услуга</v>
          </cell>
          <cell r="D448" t="str">
            <v>Данная позиция применяется только при отдельном запросе заказчика (обмерный план салона, замеры фасада,  и других элементов здания/помещения/, элементов интерьера) Оплачивается при обязательном предоставлении обмерного плана и обзоного ФО. Замеры при проведении ремонтных работ(замена окон, дверей, вх. групп, перегородок, укладка плитки, работ по усилению, окраске и т.п) отдельно не оплачиваются</v>
          </cell>
        </row>
        <row r="449">
          <cell r="B449" t="str">
            <v>Подключение, отключение генератора к сети салона</v>
          </cell>
          <cell r="C449" t="str">
            <v>услуга</v>
          </cell>
          <cell r="D449"/>
        </row>
        <row r="450">
          <cell r="B450" t="str">
            <v>Шлифовка/полировка поверхности мебели/оборудования в т ч  из искуственного камня от царапин</v>
          </cell>
          <cell r="C450" t="str">
            <v>м.пог. Элемента</v>
          </cell>
          <cell r="D450"/>
        </row>
        <row r="451">
          <cell r="B451" t="str">
            <v>Замена мебельной полки</v>
          </cell>
          <cell r="C451" t="str">
            <v>шт.</v>
          </cell>
          <cell r="D451"/>
        </row>
        <row r="452">
          <cell r="B452" t="str">
            <v>Замена мебельных колес (демонтаж/монтаж)</v>
          </cell>
          <cell r="C452" t="str">
            <v>шт.</v>
          </cell>
          <cell r="D452"/>
        </row>
        <row r="453">
          <cell r="B453" t="str">
            <v>Замена ламинации  лицевой части торгового оборудования/мебели</v>
          </cell>
          <cell r="C453" t="str">
            <v>м.кв.</v>
          </cell>
          <cell r="D453" t="str">
            <v>Демонтаж/монтаж ламинации торгового оборудования (витрины, ресепшн, бренд стены и пр) с использованием строительного фена (без учета самой ламинации)</v>
          </cell>
        </row>
        <row r="454">
          <cell r="B454" t="str">
            <v>Регулировка мебельных дверей</v>
          </cell>
          <cell r="C454" t="str">
            <v>шт.</v>
          </cell>
          <cell r="D454"/>
        </row>
        <row r="455">
          <cell r="B455" t="str">
            <v>Регулировка створки витрин</v>
          </cell>
          <cell r="C455" t="str">
            <v>шт.</v>
          </cell>
          <cell r="D455"/>
        </row>
        <row r="456">
          <cell r="B456" t="str">
            <v>Замена центрального замка, 666/S 600 CR</v>
          </cell>
          <cell r="C456" t="str">
            <v>шт.</v>
          </cell>
          <cell r="D456" t="str">
            <v>Замена замка  блокирующего несколько ящиков</v>
          </cell>
        </row>
        <row r="457">
          <cell r="B457" t="str">
            <v>Дезинфекция от COVID-19 до 50 кв.м</v>
          </cell>
          <cell r="C457" t="str">
            <v>услуга</v>
          </cell>
          <cell r="D457" t="str">
            <v>Оплачивается только при выполнении организацией, имеющей: лицензированных сотрудников на право проведения данной обработки, сертификаты на оборудование и материалы, подходящие под условия органов роспотребнадзора в день проведения работ</v>
          </cell>
        </row>
        <row r="458">
          <cell r="B458" t="str">
            <v>Дезинфекция от COVID-19 от 50 до 100 кв.м</v>
          </cell>
          <cell r="C458" t="str">
            <v>услуга</v>
          </cell>
          <cell r="D458" t="str">
            <v>Оплачивается только при выполнении организацией, имеющей: лицензированных сотрудников на право проведения данной обработки, сертификаты на оборудование и материалы, подходящие под условия органов роспотребнадзора в день проведения работ</v>
          </cell>
        </row>
        <row r="459">
          <cell r="B459" t="str">
            <v>Дезинфекция от COVID-19 свыше 100 кв.м</v>
          </cell>
          <cell r="C459" t="str">
            <v>услуга</v>
          </cell>
          <cell r="D459" t="str">
            <v>Оплачивается только при выполнении организацией, имеющей: лицензированных сотрудников на право проведения данной обработки, сертификаты на оборудование и материалы, подходящие под условия органов роспотребнадзора в день проведения работ</v>
          </cell>
        </row>
        <row r="460">
          <cell r="B460" t="str">
            <v>Ремонт мебельного ящика (демонтаж/монтаж/регулировка/замена дна, ремонт каркаса)</v>
          </cell>
          <cell r="C460" t="str">
            <v>шт.</v>
          </cell>
          <cell r="D460" t="str">
            <v>Применяется для точек продаж Yota формат "Остров", без учета материалов</v>
          </cell>
        </row>
        <row r="461">
          <cell r="B461" t="str">
            <v>Замена стекла витрины, включая склейку УФ клеем и установку уголка под светодиодную ленту методом УФ склейки</v>
          </cell>
          <cell r="C461" t="str">
            <v>шт.</v>
          </cell>
          <cell r="D461" t="str">
            <v>Замер, демонтаж/монтаж. Применяется для точек продаж Yota формат "Остров"</v>
          </cell>
        </row>
        <row r="462">
          <cell r="B462" t="str">
            <v>Демонтаж электронного замка витрины</v>
          </cell>
          <cell r="C462" t="str">
            <v>шт.</v>
          </cell>
          <cell r="D462"/>
        </row>
        <row r="463">
          <cell r="B463" t="str">
            <v>Монтаж электронного замка витрины</v>
          </cell>
          <cell r="C463" t="str">
            <v>шт.</v>
          </cell>
          <cell r="D463"/>
        </row>
        <row r="464">
          <cell r="B464" t="str">
            <v>Реставрация столешницы МДФ, ДСП, оклеенной HPL, шпон, фанера  (включая материалы)</v>
          </cell>
          <cell r="C464" t="str">
            <v>кв.см</v>
          </cell>
          <cell r="D464" t="str">
            <v>Применяется для точек продаж Yota формат "Остров" Замена покрытия HPL пленкой, с учетом материалов (шпон, расходники)</v>
          </cell>
        </row>
        <row r="465">
          <cell r="B465" t="str">
            <v xml:space="preserve">Помодульный монтаж островов </v>
          </cell>
          <cell r="C465" t="str">
            <v>1 модуль</v>
          </cell>
          <cell r="D465" t="str">
            <v>Установка модулей по уровню, сборка, скрепление мебельными стяжками модулей, закрепление стеклянной витрины, подключение электрики к киоску, соединение электрики и сигнализации внутри киоска, подключение к электросети в ТЦ</v>
          </cell>
        </row>
        <row r="466">
          <cell r="B466" t="str">
            <v xml:space="preserve">Помодульный демонтаж островов </v>
          </cell>
          <cell r="C466" t="str">
            <v>1 модуль</v>
          </cell>
          <cell r="D466" t="str">
            <v>разборка всех модулей, разъединение электрики и сигнализации без нарушения целостности комплектующих и оборудования. (с сохранением)</v>
          </cell>
        </row>
        <row r="467">
          <cell r="B467"/>
          <cell r="C467"/>
          <cell r="D467"/>
        </row>
        <row r="468">
          <cell r="B468" t="str">
            <v>Утилизация торгового оборудования за 1 элемент</v>
          </cell>
          <cell r="C468" t="str">
            <v>шт.</v>
          </cell>
          <cell r="D468" t="str">
            <v>(витрина, бренд-стена, ресепшн; рабочее место и т.д), стулья, тумбы, столы, пуфики и т.д. считается, как 0,5 элемента.</v>
          </cell>
        </row>
        <row r="469">
          <cell r="B469" t="str">
            <v xml:space="preserve">Утилизация прочего оборудования за 1 элемент </v>
          </cell>
          <cell r="C469" t="str">
            <v>шт.</v>
          </cell>
          <cell r="D469" t="str">
            <v xml:space="preserve">(Элементы питания считается, как  0,005 элемента; светильник, счетчик купюр, чайник, фотоаппарат, свч, лайтбокс и.т.п считается как 0,2 элемента; климатическое оборудование считается как 0,5 элемента; рекламное оборудование(вывески и световые короба), рольставни, решетки считается как 1 элемент) </v>
          </cell>
        </row>
        <row r="470">
          <cell r="B470"/>
          <cell r="C470"/>
          <cell r="D470"/>
        </row>
        <row r="471">
          <cell r="B471"/>
          <cell r="C471"/>
          <cell r="D471"/>
        </row>
        <row r="472">
          <cell r="B472" t="str">
            <v>Автоматический выключатель 3P 10А (C) 6kA</v>
          </cell>
          <cell r="C472" t="str">
            <v>шт.</v>
          </cell>
          <cell r="D472"/>
        </row>
        <row r="473">
          <cell r="B473" t="str">
            <v>Автоматический выключатель 3P 16А (C) 6kA</v>
          </cell>
          <cell r="C473" t="str">
            <v>шт.</v>
          </cell>
          <cell r="D473"/>
        </row>
        <row r="474">
          <cell r="B474" t="str">
            <v>Автоматический выключатель 3P 20А (C) 6kA</v>
          </cell>
          <cell r="C474" t="str">
            <v>шт.</v>
          </cell>
          <cell r="D474"/>
        </row>
        <row r="475">
          <cell r="B475" t="str">
            <v>Автоматический выключатель 3P 25А (C) 6kA</v>
          </cell>
          <cell r="C475" t="str">
            <v>шт.</v>
          </cell>
          <cell r="D475"/>
        </row>
        <row r="476">
          <cell r="B476" t="str">
            <v>Автоматический выключатель 3P 32А (C) 6kA</v>
          </cell>
          <cell r="C476" t="str">
            <v>шт.</v>
          </cell>
          <cell r="D476"/>
        </row>
        <row r="477">
          <cell r="B477" t="str">
            <v>Автоматический выключатель 3P 40А (C) 6kA</v>
          </cell>
          <cell r="C477" t="str">
            <v>шт.</v>
          </cell>
          <cell r="D477"/>
        </row>
        <row r="478">
          <cell r="B478" t="str">
            <v>Автоматический выключатель 3P 50-63А (C) 6kA</v>
          </cell>
          <cell r="C478" t="str">
            <v>шт.</v>
          </cell>
          <cell r="D478"/>
        </row>
        <row r="479">
          <cell r="B479" t="str">
            <v>Автоматический выключатель 1P 40А (C) 6kA</v>
          </cell>
          <cell r="C479" t="str">
            <v>шт.</v>
          </cell>
          <cell r="D479"/>
        </row>
        <row r="480">
          <cell r="B480" t="str">
            <v>Автоматический выключатель 1P 6А (C) 6kA</v>
          </cell>
          <cell r="C480" t="str">
            <v>шт.</v>
          </cell>
          <cell r="D480"/>
        </row>
        <row r="481">
          <cell r="B481" t="str">
            <v>Автоматический выключатель 1P 10А (C) 6kA</v>
          </cell>
          <cell r="C481" t="str">
            <v>шт.</v>
          </cell>
          <cell r="D481"/>
        </row>
        <row r="482">
          <cell r="B482" t="str">
            <v>Автоматический выключатель 1P 16А (C) 6kA</v>
          </cell>
          <cell r="C482" t="str">
            <v>шт.</v>
          </cell>
          <cell r="D482"/>
        </row>
        <row r="483">
          <cell r="B483" t="str">
            <v>Автоматический выключатель 1P 20А (C) 6kA</v>
          </cell>
          <cell r="C483" t="str">
            <v>шт.</v>
          </cell>
          <cell r="D483"/>
        </row>
        <row r="484">
          <cell r="B484" t="str">
            <v>Автоматический выключатель 1P 25А (C) 6kA</v>
          </cell>
          <cell r="C484" t="str">
            <v>шт.</v>
          </cell>
          <cell r="D484"/>
        </row>
        <row r="485">
          <cell r="B485" t="str">
            <v>Автоматический выключатель 1P 32А (C) 6kA</v>
          </cell>
          <cell r="C485" t="str">
            <v>шт.</v>
          </cell>
          <cell r="D485"/>
        </row>
        <row r="486">
          <cell r="B486" t="str">
            <v>Автоматический выключатель 1P 50-63А (C) 6kA</v>
          </cell>
          <cell r="C486" t="str">
            <v>шт.</v>
          </cell>
          <cell r="D486"/>
        </row>
        <row r="487">
          <cell r="B487" t="str">
            <v>Дифф. Автомат C10 AC30</v>
          </cell>
          <cell r="C487" t="str">
            <v>шт.</v>
          </cell>
          <cell r="D487"/>
        </row>
        <row r="488">
          <cell r="B488" t="str">
            <v>Дифф. Автомат C16 AC30</v>
          </cell>
          <cell r="C488" t="str">
            <v>шт.</v>
          </cell>
          <cell r="D488"/>
        </row>
        <row r="489">
          <cell r="B489" t="str">
            <v>Дифф. Автомат C20 AC30</v>
          </cell>
          <cell r="C489" t="str">
            <v>шт.</v>
          </cell>
          <cell r="D489"/>
        </row>
        <row r="490">
          <cell r="B490" t="str">
            <v>Дифф. Автомат C25  AC30</v>
          </cell>
          <cell r="C490" t="str">
            <v>шт.</v>
          </cell>
          <cell r="D490"/>
        </row>
        <row r="491">
          <cell r="B491" t="str">
            <v>Дифф. Автомат C32 AC30</v>
          </cell>
          <cell r="C491" t="str">
            <v>шт.</v>
          </cell>
          <cell r="D491"/>
        </row>
        <row r="492">
          <cell r="B492" t="str">
            <v>Дифф. Автомат C40 AC30</v>
          </cell>
          <cell r="C492" t="str">
            <v>шт.</v>
          </cell>
          <cell r="D492"/>
        </row>
        <row r="493">
          <cell r="B493" t="str">
            <v>УЗО 25/0,03 (тип АС) 16A-30мА 230/400В</v>
          </cell>
          <cell r="C493" t="str">
            <v>шт.</v>
          </cell>
          <cell r="D493"/>
        </row>
        <row r="494">
          <cell r="B494" t="str">
            <v>УЗО 40/0,03 (тип АС) 25A-30мА 230/400В</v>
          </cell>
          <cell r="C494" t="str">
            <v>шт.</v>
          </cell>
          <cell r="D494"/>
        </row>
        <row r="495">
          <cell r="B495" t="str">
            <v>УЗО 25/0,03 (тип АС) 32A-30мА 230/400В</v>
          </cell>
          <cell r="C495" t="str">
            <v>шт.</v>
          </cell>
          <cell r="D495"/>
        </row>
        <row r="496">
          <cell r="B496" t="str">
            <v>УЗО 40/0,03 (тип АС) 40A-30мА 230/400В</v>
          </cell>
          <cell r="C496" t="str">
            <v>шт.</v>
          </cell>
          <cell r="D496"/>
        </row>
        <row r="497">
          <cell r="B497" t="str">
            <v>Дифавтомат, однофазный, двухполюсный с тепловым и электромагнитным расцепителем, характеристика электромагнитного расцепителя "С", 6А; C6, 30 мА, тип АС</v>
          </cell>
          <cell r="C497" t="str">
            <v>шт.</v>
          </cell>
          <cell r="D497"/>
        </row>
        <row r="498">
          <cell r="B498" t="str">
            <v>Дифавтомат, однофазный, двухполюсный с тепловым и электромагнитным расцепителем, характеристика электромагнитного расцепителя "С", 4А, C4, 30 мА, тип АС</v>
          </cell>
          <cell r="C498" t="str">
            <v>шт.</v>
          </cell>
          <cell r="D498"/>
        </row>
        <row r="499">
          <cell r="B499" t="str">
            <v xml:space="preserve">Двухполюсный модульный автоматический выключатель 10A, 2p, 100mA, C </v>
          </cell>
          <cell r="C499" t="str">
            <v>шт.</v>
          </cell>
          <cell r="D499"/>
        </row>
        <row r="500">
          <cell r="B500" t="str">
            <v>Кабель ППГ нг(А)-HF 3х2,5 ок-1, ГОСТ 31996, м</v>
          </cell>
          <cell r="C500" t="str">
            <v>м.п.</v>
          </cell>
          <cell r="D500"/>
        </row>
        <row r="501">
          <cell r="B501" t="str">
            <v>Кабель ПВС нг(А)-LS 2х1,5, ГОСТ 7399, м</v>
          </cell>
          <cell r="C501" t="str">
            <v>м.п.</v>
          </cell>
          <cell r="D501"/>
        </row>
        <row r="502">
          <cell r="B502" t="str">
            <v>Кабель ПВ-3 (ПуГВ) 4,0, синий, ГОСТ 31947 (ПВЗ)</v>
          </cell>
          <cell r="C502" t="str">
            <v>м.п.</v>
          </cell>
          <cell r="D502"/>
        </row>
        <row r="503">
          <cell r="B503" t="str">
            <v>Кабель ПВ-3 (ПуГВ) 4,0, белый, ГОСТ 31947 (ПВЗ)</v>
          </cell>
          <cell r="C503" t="str">
            <v>м.п.</v>
          </cell>
          <cell r="D503"/>
        </row>
        <row r="504">
          <cell r="B504" t="str">
            <v>Кабель ВВГнг FRLS 3*2,5</v>
          </cell>
          <cell r="C504" t="str">
            <v>м.п.</v>
          </cell>
          <cell r="D504"/>
        </row>
        <row r="505">
          <cell r="B505" t="str">
            <v>Кабель ВВГнг FRLS 3*1,5</v>
          </cell>
          <cell r="C505" t="str">
            <v>м.п.</v>
          </cell>
          <cell r="D505"/>
        </row>
        <row r="506">
          <cell r="B506" t="str">
            <v xml:space="preserve">Расцепитель независимый S2C-A1 (S2C-A1) 12-60В  ABB или Legrand   аналогичный по техническим характеристикам </v>
          </cell>
          <cell r="C506" t="str">
            <v>шт.</v>
          </cell>
          <cell r="D506"/>
        </row>
        <row r="507">
          <cell r="B507" t="str">
            <v>Гребенка 3 ф</v>
          </cell>
          <cell r="C507" t="str">
            <v>шт.</v>
          </cell>
          <cell r="D507"/>
        </row>
        <row r="508">
          <cell r="B508" t="str">
            <v>Коннектор WAGO 2х2 ( 2х4 ; 2х6)</v>
          </cell>
          <cell r="C508" t="str">
            <v>шт.</v>
          </cell>
          <cell r="D508"/>
        </row>
        <row r="509">
          <cell r="B509" t="str">
            <v>Контактор АВВ 24А 4П</v>
          </cell>
          <cell r="C509" t="str">
            <v>шт.</v>
          </cell>
          <cell r="D509"/>
        </row>
        <row r="510">
          <cell r="B510" t="str">
            <v>Контактор АВВ 20А 2П</v>
          </cell>
          <cell r="C510" t="str">
            <v>шт.</v>
          </cell>
          <cell r="D510"/>
        </row>
        <row r="511">
          <cell r="B511" t="str">
            <v>Кабель силовой ВВГнгLS 3*4</v>
          </cell>
          <cell r="C511" t="str">
            <v>м.п.</v>
          </cell>
          <cell r="D511"/>
        </row>
        <row r="512">
          <cell r="B512" t="str">
            <v>Кабель силовой ВВГнгLS 3*6</v>
          </cell>
          <cell r="C512" t="str">
            <v>м.п.</v>
          </cell>
          <cell r="D512"/>
        </row>
        <row r="513">
          <cell r="B513" t="str">
            <v>Кабель ВВГнгLS 3*2,5</v>
          </cell>
          <cell r="C513" t="str">
            <v>м.п.</v>
          </cell>
          <cell r="D513"/>
        </row>
        <row r="514">
          <cell r="B514" t="str">
            <v>Кабель ВВГ нгLS 3*1,5</v>
          </cell>
          <cell r="C514" t="str">
            <v>м.п.</v>
          </cell>
          <cell r="D514"/>
        </row>
        <row r="515">
          <cell r="B515" t="str">
            <v>Кабель силовой ВВГнг 3*4</v>
          </cell>
          <cell r="C515" t="str">
            <v>м.п.</v>
          </cell>
          <cell r="D515"/>
        </row>
        <row r="516">
          <cell r="B516" t="str">
            <v>Кабель силовой ВВГнг 3*6</v>
          </cell>
          <cell r="C516" t="str">
            <v>м.п.</v>
          </cell>
          <cell r="D516"/>
        </row>
        <row r="517">
          <cell r="B517" t="str">
            <v>Кабель силовой ВВГнг 5*4</v>
          </cell>
          <cell r="C517" t="str">
            <v>м.п.</v>
          </cell>
          <cell r="D517"/>
        </row>
        <row r="518">
          <cell r="B518" t="str">
            <v>Кабель ВВГнг 3*2,5</v>
          </cell>
          <cell r="C518" t="str">
            <v>м.п.</v>
          </cell>
          <cell r="D518"/>
        </row>
        <row r="519">
          <cell r="B519" t="str">
            <v>Кабель ВВГнг 3*1,5</v>
          </cell>
          <cell r="C519" t="str">
            <v>м.п.</v>
          </cell>
          <cell r="D519"/>
        </row>
        <row r="520">
          <cell r="B520" t="str">
            <v>Кабель UTP 4х2х0,5</v>
          </cell>
          <cell r="C520" t="str">
            <v>м.п.</v>
          </cell>
          <cell r="D520"/>
        </row>
        <row r="521">
          <cell r="B521" t="str">
            <v>Коннектор rj 45</v>
          </cell>
          <cell r="C521" t="str">
            <v>шт.</v>
          </cell>
          <cell r="D521"/>
        </row>
        <row r="522">
          <cell r="B522" t="str">
            <v>Провод ШВВП 2х0,75 с ПВХ изоляцией</v>
          </cell>
          <cell r="C522" t="str">
            <v>м.п.</v>
          </cell>
          <cell r="D522"/>
        </row>
        <row r="523">
          <cell r="B523" t="str">
            <v xml:space="preserve">Нуль-шина </v>
          </cell>
          <cell r="C523" t="str">
            <v>шт.</v>
          </cell>
          <cell r="D523"/>
        </row>
        <row r="524">
          <cell r="B524" t="str">
            <v>Счетчик электроэнергии однофазный однотарифный Меркурий 201.5 60/5 Т1 D 230В ОУ (201.5)</v>
          </cell>
          <cell r="C524" t="str">
            <v>шт.</v>
          </cell>
          <cell r="D524"/>
        </row>
        <row r="525">
          <cell r="B525" t="str">
            <v>Электросчетчик многотарифный Меркурий 206 RN</v>
          </cell>
          <cell r="C525" t="str">
            <v>шт.</v>
          </cell>
          <cell r="D525"/>
        </row>
        <row r="526">
          <cell r="B526" t="str">
            <v>Электросчетчик Меркурий 231 АТ-01 5(60)А/380В трехфазный, многотарифный</v>
          </cell>
          <cell r="C526" t="str">
            <v>шт.</v>
          </cell>
          <cell r="D526"/>
        </row>
        <row r="527">
          <cell r="B527" t="str">
            <v xml:space="preserve">Счетчик электроэнергии трехфазный микропроцессорный многофункциональный Энергомера CE301-R33 </v>
          </cell>
          <cell r="C527" t="str">
            <v>шт.</v>
          </cell>
          <cell r="D527" t="str">
            <v xml:space="preserve"> Аналог согласовывается с заказчиком</v>
          </cell>
        </row>
        <row r="528">
          <cell r="B528" t="str">
            <v>Счетчик электроэнергии однофазный многотарифный Энергомера CE102-S6</v>
          </cell>
          <cell r="C528" t="str">
            <v>шт.</v>
          </cell>
          <cell r="D528" t="str">
            <v xml:space="preserve"> Аналог согласовывается с заказчиком</v>
          </cell>
        </row>
        <row r="529">
          <cell r="B529" t="str">
            <v xml:space="preserve">Бокс 1SL2456 навесной 6 модулей прозрачная дверь  IP40 (ABB) </v>
          </cell>
          <cell r="C529" t="str">
            <v>шт.</v>
          </cell>
          <cell r="D529"/>
        </row>
        <row r="530">
          <cell r="B530" t="str">
            <v xml:space="preserve">Бокс 1SL2458 навесной 8 модулей прозрачная дверь а  IP40 (ABB) </v>
          </cell>
          <cell r="C530" t="str">
            <v>шт.</v>
          </cell>
          <cell r="D530"/>
        </row>
        <row r="531">
          <cell r="B531" t="str">
            <v>Бокс 1SL2462 навесной 12 модулей прозрачная дверь   IP40 (ABB)</v>
          </cell>
          <cell r="C531" t="str">
            <v>шт.</v>
          </cell>
          <cell r="D531"/>
        </row>
        <row r="532">
          <cell r="B532" t="str">
            <v xml:space="preserve">Бокс 1SL2464 навесной 24 модуля прозрачная дверь   IP40 (ABB) </v>
          </cell>
          <cell r="C532" t="str">
            <v>шт.</v>
          </cell>
          <cell r="D532"/>
        </row>
        <row r="533">
          <cell r="B533" t="str">
            <v xml:space="preserve">Бокс 1SL2446 навесной 36 модулей непрозрачная дверь   IP40 (ABB) </v>
          </cell>
          <cell r="C533" t="str">
            <v>шт.</v>
          </cell>
          <cell r="D533"/>
        </row>
        <row r="534">
          <cell r="B534" t="str">
            <v>Шкаф 501S 407х350х155мм белый под 1-фаз. счетчик Энергомера</v>
          </cell>
          <cell r="C534" t="str">
            <v>шт.</v>
          </cell>
          <cell r="D534"/>
        </row>
        <row r="535">
          <cell r="B535" t="str">
            <v>Шкаф 700S 527х350х145мм под 3-фаз. счетчик энергомера</v>
          </cell>
          <cell r="C535" t="str">
            <v>шт.</v>
          </cell>
          <cell r="D535"/>
        </row>
        <row r="536">
          <cell r="B536" t="str">
            <v>Щит  пластиковый  4 мод. IEK (материал пластик)</v>
          </cell>
          <cell r="C536" t="str">
            <v>шт.</v>
          </cell>
          <cell r="D536"/>
        </row>
        <row r="537">
          <cell r="B537" t="str">
            <v>Щит ЩМП-03 600*500*200 IP 54</v>
          </cell>
          <cell r="C537" t="str">
            <v>шт.</v>
          </cell>
          <cell r="D537"/>
        </row>
        <row r="538">
          <cell r="B538" t="str">
            <v>Гофротруба с зондом d=16</v>
          </cell>
          <cell r="C538" t="str">
            <v>м.п.</v>
          </cell>
          <cell r="D538"/>
        </row>
        <row r="539">
          <cell r="B539" t="str">
            <v xml:space="preserve">Гофротруба с зондом d=20 </v>
          </cell>
          <cell r="C539" t="str">
            <v>м.п.</v>
          </cell>
          <cell r="D539"/>
        </row>
        <row r="540">
          <cell r="B540" t="str">
            <v xml:space="preserve">Гофротруба с зондом d=25 </v>
          </cell>
          <cell r="C540" t="str">
            <v>м.п.</v>
          </cell>
          <cell r="D540"/>
        </row>
        <row r="541">
          <cell r="B541" t="str">
            <v>Гофротруба с зондом d=32</v>
          </cell>
          <cell r="C541" t="str">
            <v>м.п.</v>
          </cell>
          <cell r="D541"/>
        </row>
        <row r="542">
          <cell r="B542" t="str">
            <v xml:space="preserve">Держатель гофротрубы </v>
          </cell>
          <cell r="C542" t="str">
            <v>шт.</v>
          </cell>
          <cell r="D542"/>
        </row>
        <row r="543">
          <cell r="B543" t="str">
            <v>Угол, заглушка, переход для короба 100х60</v>
          </cell>
          <cell r="C543" t="str">
            <v>шт.</v>
          </cell>
          <cell r="D543"/>
        </row>
        <row r="544">
          <cell r="B544" t="str">
            <v xml:space="preserve">Короб ПВХ 100х60мм </v>
          </cell>
          <cell r="C544" t="str">
            <v>м.п.</v>
          </cell>
          <cell r="D544"/>
        </row>
        <row r="545">
          <cell r="B545" t="str">
            <v xml:space="preserve">Короб ПВХ 20х10мм </v>
          </cell>
          <cell r="C545" t="str">
            <v>м.п.</v>
          </cell>
          <cell r="D545"/>
        </row>
        <row r="546">
          <cell r="B546" t="str">
            <v xml:space="preserve">Короб ПВХ 30х25мм </v>
          </cell>
          <cell r="C546" t="str">
            <v>м.п.</v>
          </cell>
          <cell r="D546"/>
        </row>
        <row r="547">
          <cell r="B547" t="str">
            <v>Коробка распаячная 80х80</v>
          </cell>
          <cell r="C547" t="str">
            <v>шт.</v>
          </cell>
          <cell r="D547"/>
        </row>
        <row r="548">
          <cell r="B548" t="str">
            <v>Коробка распаячная 100х100</v>
          </cell>
          <cell r="C548" t="str">
            <v>шт.</v>
          </cell>
          <cell r="D548"/>
        </row>
        <row r="549">
          <cell r="B549" t="str">
            <v>Силовая протяжная коробка У-994 У2 ТN25</v>
          </cell>
          <cell r="C549" t="str">
            <v>шт.</v>
          </cell>
          <cell r="D549"/>
        </row>
        <row r="550">
          <cell r="B550" t="str">
            <v>OSRAM лампа L 18 W/765 (SM) люминисцентная (холодный свет)</v>
          </cell>
          <cell r="C550" t="str">
            <v>шт.</v>
          </cell>
          <cell r="D550"/>
        </row>
        <row r="551">
          <cell r="B551" t="str">
            <v>Светодиодная лампа OSRAM-LEDVANCE ST8E-1.2M 18W/865 (холодный свет)</v>
          </cell>
          <cell r="C551" t="str">
            <v>шт.</v>
          </cell>
          <cell r="D551"/>
        </row>
        <row r="552">
          <cell r="B552" t="str">
            <v>Стартер</v>
          </cell>
          <cell r="C552" t="str">
            <v>шт.</v>
          </cell>
          <cell r="D552"/>
        </row>
        <row r="553">
          <cell r="B553" t="str">
            <v>Наклейка "Выход",  "Знак молния 2 шт" считать комплектом</v>
          </cell>
          <cell r="C553" t="str">
            <v>шт.</v>
          </cell>
          <cell r="D553"/>
        </row>
        <row r="554">
          <cell r="B554" t="str">
            <v>Изолента винил 19мм*20 м</v>
          </cell>
          <cell r="C554" t="str">
            <v>шт.</v>
          </cell>
          <cell r="D554"/>
        </row>
        <row r="555">
          <cell r="B555" t="str">
            <v>Подрозетник</v>
          </cell>
          <cell r="C555" t="str">
            <v>шт.</v>
          </cell>
          <cell r="D555"/>
        </row>
        <row r="556">
          <cell r="B556" t="str">
            <v xml:space="preserve">Розетка IT Легранд RJ 45 1-портовая </v>
          </cell>
          <cell r="C556" t="str">
            <v>шт.</v>
          </cell>
          <cell r="D556"/>
        </row>
        <row r="557">
          <cell r="B557" t="str">
            <v xml:space="preserve">Розетка IT Легранд RJ 45 2-х портовая </v>
          </cell>
          <cell r="C557" t="str">
            <v>шт.</v>
          </cell>
          <cell r="D557"/>
        </row>
        <row r="558">
          <cell r="B558" t="str">
            <v>Реле времени суточное AT2e-R (AT2e-R)   ABB</v>
          </cell>
          <cell r="C558" t="str">
            <v>шт.</v>
          </cell>
          <cell r="D558" t="str">
            <v xml:space="preserve"> 2CSM231235R0601</v>
          </cell>
        </row>
        <row r="559">
          <cell r="B559" t="str">
            <v>Розетка Легранд 1 местная с заземлением типа Valena со шторками и рамкой встраиваемая/накладная</v>
          </cell>
          <cell r="C559" t="str">
            <v>шт.</v>
          </cell>
          <cell r="D559"/>
        </row>
        <row r="560">
          <cell r="B560" t="str">
            <v>Розетка Легранд 2 местная с заземлением типа Valena со шторками и рамкой встраиваемая/накладная</v>
          </cell>
          <cell r="C560" t="str">
            <v>шт.</v>
          </cell>
          <cell r="D560"/>
        </row>
        <row r="561">
          <cell r="B561" t="str">
            <v>Розетка Легранд 3 местная с заземлением Legrand со шторками и рамкой накладная</v>
          </cell>
          <cell r="C561" t="str">
            <v>шт.</v>
          </cell>
          <cell r="D561"/>
        </row>
        <row r="562">
          <cell r="B562" t="str">
            <v>Выключатель   2 кл. серия "Этюд" встр/накл</v>
          </cell>
          <cell r="C562" t="str">
            <v>шт.</v>
          </cell>
          <cell r="D562"/>
        </row>
        <row r="563">
          <cell r="B563" t="str">
            <v>Выключатель   1 кл. серия "Этюд" встр/накл</v>
          </cell>
          <cell r="C563" t="str">
            <v>шт.</v>
          </cell>
          <cell r="D563"/>
        </row>
        <row r="564">
          <cell r="B564" t="str">
            <v>Розетка Легранд 4 местная с заземлением Legrand со шторками и рамкой накладная</v>
          </cell>
          <cell r="C564" t="str">
            <v>шт.</v>
          </cell>
          <cell r="D564"/>
        </row>
        <row r="565">
          <cell r="B565" t="str">
            <v>Рамка Легранд 1 мод.  Valena</v>
          </cell>
          <cell r="C565" t="str">
            <v>шт.</v>
          </cell>
          <cell r="D565"/>
        </row>
        <row r="566">
          <cell r="B566" t="str">
            <v>Рамка Легранд 2 мод.  Valena</v>
          </cell>
          <cell r="C566" t="str">
            <v>шт.</v>
          </cell>
          <cell r="D566"/>
        </row>
        <row r="567">
          <cell r="B567" t="str">
            <v>Рамка Легранд 3 мод.  Valena</v>
          </cell>
          <cell r="C567" t="str">
            <v>шт.</v>
          </cell>
          <cell r="D567"/>
        </row>
        <row r="568">
          <cell r="B568" t="str">
            <v>Рамка Легранд 4 мод.  Valena</v>
          </cell>
          <cell r="C568" t="str">
            <v>шт.</v>
          </cell>
          <cell r="D568"/>
        </row>
        <row r="569">
          <cell r="B569" t="str">
            <v>Светильник светодиодный ДПО-13Вт 4000K 960Лм IP44 белый 250мм LEDVANCE (4058075110144)</v>
          </cell>
          <cell r="C569" t="str">
            <v>шт.</v>
          </cell>
          <cell r="D569"/>
        </row>
        <row r="570">
          <cell r="B570" t="str">
            <v>Светильник светодиодный ДПО-24w 3000K,1920Лм,IP44,бел.SURFACE-400 LEDVANCE (4058075080058)</v>
          </cell>
          <cell r="C570" t="str">
            <v>шт.</v>
          </cell>
          <cell r="D570"/>
        </row>
        <row r="571">
          <cell r="B571" t="str">
            <v>Светильник светодиодный ДВО-18W 4000K,1440Лм,IP44 SLIM DLR 220-240V RU LEDVANCE (4058075154483)</v>
          </cell>
          <cell r="C571" t="str">
            <v>шт.</v>
          </cell>
          <cell r="D571"/>
        </row>
        <row r="572">
          <cell r="B572" t="str">
            <v>Светильник светодиодный ДВО-24W 4000K, 1920Лм,IP44 SLIM DLR 220-240V RU LEDVANCE (4058075154506)</v>
          </cell>
          <cell r="C572" t="str">
            <v>шт.</v>
          </cell>
          <cell r="D572"/>
        </row>
        <row r="573">
          <cell r="B573" t="str">
            <v>Лампа МГЛ 70Вт RX7 Phillips</v>
          </cell>
          <cell r="C573" t="str">
            <v>шт.</v>
          </cell>
          <cell r="D573" t="str">
            <v xml:space="preserve"> Аналог согласовывается с заказчиком</v>
          </cell>
        </row>
        <row r="574">
          <cell r="B574" t="str">
            <v>Лампа клл  18Вт Phillips</v>
          </cell>
          <cell r="C574" t="str">
            <v>шт.</v>
          </cell>
          <cell r="D574" t="str">
            <v xml:space="preserve"> Аналог согласовывается с заказчиком</v>
          </cell>
        </row>
        <row r="575">
          <cell r="B575" t="str">
            <v>Лампа клл  26Вт Phillips</v>
          </cell>
          <cell r="C575" t="str">
            <v>шт.</v>
          </cell>
          <cell r="D575" t="str">
            <v xml:space="preserve"> Аналог согласовывается с заказчиком</v>
          </cell>
        </row>
        <row r="576">
          <cell r="B576" t="str">
            <v>Лампа клл  26Вт Е27 Phillips</v>
          </cell>
          <cell r="C576" t="str">
            <v>шт.</v>
          </cell>
          <cell r="D576" t="str">
            <v xml:space="preserve"> Аналог согласовывается с заказчиком</v>
          </cell>
        </row>
        <row r="577">
          <cell r="B577" t="str">
            <v>Лампа накаливания 40-100 Вт</v>
          </cell>
          <cell r="C577" t="str">
            <v>шт.</v>
          </cell>
          <cell r="D577"/>
        </row>
        <row r="578">
          <cell r="B578" t="str">
            <v>Светильник настенно потолочный под обычный цоколь с энергосберегающей лампой</v>
          </cell>
          <cell r="C578" t="str">
            <v>шт.</v>
          </cell>
          <cell r="D578"/>
        </row>
        <row r="579">
          <cell r="B579" t="str">
            <v>Стабилизатор напряжения РЕСАНТА АСН-3000/1-Ц</v>
          </cell>
          <cell r="C579" t="str">
            <v>шт.</v>
          </cell>
          <cell r="D579" t="str">
            <v xml:space="preserve"> Аналог согласовывается с заказчиком</v>
          </cell>
        </row>
        <row r="580">
          <cell r="B580" t="str">
            <v>Стабилизатор напряжения РЕСАНТА АСН-5000/1-Ц</v>
          </cell>
          <cell r="C580" t="str">
            <v>шт.</v>
          </cell>
          <cell r="D580" t="str">
            <v xml:space="preserve"> Аналог согласовывается с заказчиком</v>
          </cell>
        </row>
        <row r="581">
          <cell r="B581" t="str">
            <v>Стабилизатор напряжения РЕСАНТА АСН-8000/1-Ц</v>
          </cell>
          <cell r="C581" t="str">
            <v>шт.</v>
          </cell>
          <cell r="D581" t="str">
            <v xml:space="preserve"> Аналог согласовывается с заказчиком</v>
          </cell>
        </row>
        <row r="582">
          <cell r="B582" t="str">
            <v>Стабилизатор напряжения РЕСАНТА АСН-10000/1-Ц</v>
          </cell>
          <cell r="C582" t="str">
            <v>шт.</v>
          </cell>
          <cell r="D582" t="str">
            <v xml:space="preserve"> Аналог согласовывается с заказчиком</v>
          </cell>
        </row>
        <row r="583">
          <cell r="B583" t="str">
            <v>Стабилизатор напряжения РЕСАНТА АСН-12000/1-Ц</v>
          </cell>
          <cell r="C583" t="str">
            <v>шт.</v>
          </cell>
          <cell r="D583" t="str">
            <v xml:space="preserve"> Аналог согласовывается с заказчиком</v>
          </cell>
        </row>
        <row r="584">
          <cell r="B584" t="str">
            <v>Кабель-канал напольный Legrand 75х18</v>
          </cell>
          <cell r="C584" t="str">
            <v>шт.</v>
          </cell>
          <cell r="D584" t="str">
            <v>арт 030091</v>
          </cell>
        </row>
        <row r="585">
          <cell r="B585" t="str">
            <v xml:space="preserve">DLP Кабель-канал напольный серый 92х20 (2м) (артикул 32800), </v>
          </cell>
          <cell r="C585" t="str">
            <v>м.п.</v>
          </cell>
          <cell r="D585"/>
        </row>
        <row r="586">
          <cell r="B586" t="str">
            <v>DIN-рейка ИЕК</v>
          </cell>
          <cell r="C586" t="str">
            <v>шт.</v>
          </cell>
          <cell r="D586"/>
        </row>
        <row r="587">
          <cell r="B587" t="str">
            <v>Шина соединительная типа PIN (штырь) 3ф</v>
          </cell>
          <cell r="C587" t="str">
            <v>шт.</v>
          </cell>
          <cell r="D587"/>
        </row>
        <row r="588">
          <cell r="B588" t="str">
            <v>Светильник MBD-200/Е-07 «ВЫХОД» 220В, 6LED</v>
          </cell>
          <cell r="C588" t="str">
            <v>шт.</v>
          </cell>
          <cell r="D588"/>
        </row>
        <row r="589">
          <cell r="B589" t="str">
            <v>Светильник  ERGO 208 2х8 Вт аварийный, 220В</v>
          </cell>
          <cell r="C589" t="str">
            <v>шт.</v>
          </cell>
          <cell r="D589"/>
        </row>
        <row r="590">
          <cell r="B590" t="str">
            <v>Трос Д=2мм стальной в изоляции PVC 2/3мм</v>
          </cell>
          <cell r="C590" t="str">
            <v>м.п.</v>
          </cell>
          <cell r="D590"/>
        </row>
        <row r="591">
          <cell r="B591" t="str">
            <v>Зажим троса DUBLEX 2</v>
          </cell>
          <cell r="C591" t="str">
            <v>шт.</v>
          </cell>
          <cell r="D591"/>
        </row>
        <row r="592">
          <cell r="B592" t="str">
            <v>Талреп "крюк-кольцо" М6*90</v>
          </cell>
          <cell r="C592" t="str">
            <v>шт.</v>
          </cell>
          <cell r="D592"/>
        </row>
        <row r="593">
          <cell r="B593" t="str">
            <v>Скоба металлическая 20мм двухлапковая (уп 100шт)</v>
          </cell>
          <cell r="C593" t="str">
            <v>уп.</v>
          </cell>
          <cell r="D593"/>
        </row>
        <row r="594">
          <cell r="B594" t="str">
            <v xml:space="preserve">Вытяжной вентилятор SOLER&amp;PALAU Decor 100 C </v>
          </cell>
          <cell r="C594" t="str">
            <v>шт.</v>
          </cell>
          <cell r="D594" t="str">
            <v xml:space="preserve"> Аналог согласовывается с заказчиком</v>
          </cell>
        </row>
        <row r="595">
          <cell r="B595" t="str">
            <v xml:space="preserve">Потолочный динамик 6Вт типа Roxton PA -620 T/ Inter-М CS-06A </v>
          </cell>
          <cell r="C595" t="str">
            <v>шт.</v>
          </cell>
          <cell r="D595"/>
        </row>
        <row r="596">
          <cell r="B596" t="str">
            <v>Кронштейн TUAREX CORSA-2008, телевизионный 26"-55", до 40 кг, потолочный</v>
          </cell>
          <cell r="C596" t="str">
            <v>шт.</v>
          </cell>
          <cell r="D596"/>
        </row>
        <row r="597">
          <cell r="B597" t="str">
            <v>Звонок беспров. "Twist" с кнопкой 15 мелодий R действ.= 80м (3*АА) Zamel</v>
          </cell>
          <cell r="C597" t="str">
            <v>шт.</v>
          </cell>
          <cell r="D597"/>
        </row>
        <row r="598">
          <cell r="B598" t="str">
            <v>Эл-т питания щелочной LR 6 (АА, 316) 1,5В Energizer (БЛИСТЕР 4 ШТ)</v>
          </cell>
          <cell r="C598" t="str">
            <v>шт.</v>
          </cell>
          <cell r="D598"/>
        </row>
        <row r="599">
          <cell r="B599" t="str">
            <v>Шнур 3х1,5мм 2,2м армированный вилкой с з/к БЕЛЫЙ 10 А/250 В</v>
          </cell>
          <cell r="C599" t="str">
            <v>шт.</v>
          </cell>
          <cell r="D599"/>
        </row>
        <row r="600">
          <cell r="B600" t="str">
            <v>Решетка д/вентилятора</v>
          </cell>
          <cell r="C600" t="str">
            <v>шт.</v>
          </cell>
          <cell r="D600"/>
        </row>
        <row r="601">
          <cell r="B601" t="str">
            <v>Сжим ответв У731 М</v>
          </cell>
          <cell r="C601" t="str">
            <v>шт.</v>
          </cell>
          <cell r="D601"/>
        </row>
        <row r="602">
          <cell r="B602" t="str">
            <v>Кабельные стяжки 3,6*200 100 шт/уп</v>
          </cell>
          <cell r="C602" t="str">
            <v>уп.</v>
          </cell>
          <cell r="D602"/>
        </row>
        <row r="603">
          <cell r="B603" t="str">
            <v>Основание для стяжек под винт 15*10*7мм (упаковка 100шт)</v>
          </cell>
          <cell r="C603" t="str">
            <v>уп.</v>
          </cell>
          <cell r="D603"/>
        </row>
        <row r="604">
          <cell r="B604" t="str">
            <v>Клеммник 12х 2,5-16 ЗВИ-3 (IEK)</v>
          </cell>
          <cell r="C604" t="str">
            <v>шт.</v>
          </cell>
          <cell r="D604"/>
        </row>
        <row r="605">
          <cell r="B605" t="str">
            <v>Изолятор DIN желтый (IEK)</v>
          </cell>
          <cell r="C605" t="str">
            <v>шт.</v>
          </cell>
          <cell r="D605"/>
        </row>
        <row r="606">
          <cell r="B606" t="str">
            <v>Держатель гофротрубы d=25</v>
          </cell>
          <cell r="C606" t="str">
            <v>шт.</v>
          </cell>
          <cell r="D606"/>
        </row>
        <row r="607">
          <cell r="B607" t="str">
            <v xml:space="preserve">Светильники светодиодные встраиваемые, накладные Армстронг (600х600)     </v>
          </cell>
          <cell r="C607" t="str">
            <v>шт.</v>
          </cell>
          <cell r="D607" t="str">
            <v xml:space="preserve">(Потребляемая   мощность в номинальном режиме, не более 40 Вт; Напряжение питания, В / частота, Гц 175-260В/50 Гц; Уровень пульсаций около 1,0%; Рабочий ресурс не менее 50 000 часов;Класс защиты, не ниже IP 20;Класс электробезопасности I;Гарантийный срок не менее 3 лет.;Материал   рассеивателя - Призматический   акрил;Цветовая температура, 4800К (Д) 2800Лм; Количество светодиодов 32 шт.                                                                                                       </v>
          </cell>
        </row>
        <row r="608">
          <cell r="B608" t="str">
            <v xml:space="preserve">Светильники светодиодные встраиваемые, накладные Грильятто 600Х600)                                                                         </v>
          </cell>
          <cell r="C608" t="str">
            <v>шт.</v>
          </cell>
          <cell r="D608" t="str">
            <v xml:space="preserve">(Потребляемая   мощность в номинальном режиме, не более 40 Вт; Напряжение питания, В / частота, Гц 175-260В/50 Гц; Уровень пульсаций около 1,0%; Рабочий ресурс не менее 50 000 часов;Класс защиты, не ниже IP 20;Класс электробезопасности I;Гарантийный срок не менее 3 лет.;Материал   рассеивателя - Призматический   акрил;Цветовая температура, 4800К (Д) 2800Лм; Количество светодиодов 32 шт.                         </v>
          </cell>
        </row>
        <row r="609">
          <cell r="B609" t="str">
            <v>Трековый светодиодный светильник МДМ-Лайт NABU spot 5-50 ВТ  черный/белый или аналог</v>
          </cell>
          <cell r="C609" t="str">
            <v>шт.</v>
          </cell>
          <cell r="D609" t="str">
            <v>Аналог согласовывается с заказчиком</v>
          </cell>
        </row>
        <row r="610">
          <cell r="B610" t="str">
            <v>Лампа светодиодная Gauss Е27 15W</v>
          </cell>
          <cell r="C610" t="str">
            <v>шт.</v>
          </cell>
          <cell r="D610" t="str">
            <v>Аналог согласовывается с заказчиком</v>
          </cell>
        </row>
        <row r="611">
          <cell r="B611" t="str">
            <v>Светильник подвесной c абажуром цилиндрическим pantone 361c материал ткань текстура льна d 350 мм</v>
          </cell>
          <cell r="C611" t="str">
            <v>шт.</v>
          </cell>
          <cell r="D611" t="str">
            <v>Аналог согласовывается с заказчиком</v>
          </cell>
        </row>
        <row r="612">
          <cell r="B612" t="str">
            <v xml:space="preserve">Шинопровод 2,5м (Lival) XTS-4250-2 </v>
          </cell>
          <cell r="C612" t="str">
            <v>шт.</v>
          </cell>
          <cell r="D612" t="str">
            <v>Аналог согласовывается с заказчиком</v>
          </cell>
        </row>
        <row r="613">
          <cell r="B613" t="str">
            <v xml:space="preserve">Шинопровод 2м (Lival) XTS-4200-2 </v>
          </cell>
          <cell r="C613" t="str">
            <v>шт.</v>
          </cell>
          <cell r="D613" t="str">
            <v>Аналог согласовывается с заказчиком</v>
          </cell>
        </row>
        <row r="614">
          <cell r="B614" t="str">
            <v xml:space="preserve">Токоподвод (Lival) XTS-11-2 </v>
          </cell>
          <cell r="C614" t="str">
            <v>шт.</v>
          </cell>
          <cell r="D614" t="str">
            <v>Аналог согласовывается с заказчиком</v>
          </cell>
        </row>
        <row r="615">
          <cell r="B615" t="str">
            <v xml:space="preserve">Внутренний стык (Lival) XTS-21-2 </v>
          </cell>
          <cell r="C615" t="str">
            <v>шт.</v>
          </cell>
          <cell r="D615" t="str">
            <v>Аналог согласовывается с заказчиком</v>
          </cell>
        </row>
        <row r="616">
          <cell r="B616" t="str">
            <v xml:space="preserve">Заглушка (Lival) XTS-41-2 </v>
          </cell>
          <cell r="C616" t="str">
            <v>шт.</v>
          </cell>
          <cell r="D616" t="str">
            <v>Аналог согласовывается с заказчиком</v>
          </cell>
        </row>
        <row r="617">
          <cell r="B617" t="str">
            <v xml:space="preserve">Угол (Lival) XTS-35-2 </v>
          </cell>
          <cell r="C617" t="str">
            <v>шт.</v>
          </cell>
          <cell r="D617" t="str">
            <v>Аналог согласовывается с заказчиком</v>
          </cell>
        </row>
        <row r="618">
          <cell r="B618" t="str">
            <v xml:space="preserve">Комплект подвеса для шинопровода, 3000 мм </v>
          </cell>
          <cell r="C618" t="str">
            <v>шт.</v>
          </cell>
          <cell r="D618" t="str">
            <v>Аналог согласовывается с заказчиком</v>
          </cell>
        </row>
        <row r="619">
          <cell r="B619" t="str">
            <v>СКУД ML-250 (комплект)</v>
          </cell>
          <cell r="C619" t="str">
            <v>шт.</v>
          </cell>
          <cell r="D619" t="str">
            <v>(система управления доступом-электромагнитный замок, кнопка, кабель, блок управления, считыватель, ключи и тд)</v>
          </cell>
        </row>
        <row r="620">
          <cell r="B620" t="str">
            <v>Замок навесной амбарный(для решеток)</v>
          </cell>
          <cell r="C620" t="str">
            <v>шт.</v>
          </cell>
          <cell r="D620"/>
        </row>
        <row r="621">
          <cell r="B621" t="str">
            <v>Ключ ТМ 2003 (Метаком)</v>
          </cell>
          <cell r="C621" t="str">
            <v>шт.</v>
          </cell>
          <cell r="D621"/>
        </row>
        <row r="622">
          <cell r="B622" t="str">
            <v>Аккумулятор 12В 7А/ч</v>
          </cell>
          <cell r="C622" t="str">
            <v>шт.</v>
          </cell>
          <cell r="D622"/>
        </row>
        <row r="623">
          <cell r="B623" t="str">
            <v>Кнопка вызова для инвалидов APE510</v>
          </cell>
          <cell r="C623" t="str">
            <v>шт.</v>
          </cell>
          <cell r="D623"/>
        </row>
        <row r="624">
          <cell r="B624" t="str">
            <v>Считыватель Matrix II-EH</v>
          </cell>
          <cell r="C624" t="str">
            <v>шт.</v>
          </cell>
          <cell r="D624"/>
        </row>
        <row r="625">
          <cell r="B625" t="str">
            <v>Провод КСВВ 4х0,5</v>
          </cell>
          <cell r="C625" t="str">
            <v>м.п.</v>
          </cell>
          <cell r="D625"/>
        </row>
        <row r="626">
          <cell r="B626" t="str">
            <v>Резерв-12/2 источник питания</v>
          </cell>
          <cell r="C626" t="str">
            <v>шт.</v>
          </cell>
          <cell r="D626"/>
        </row>
        <row r="627">
          <cell r="B627" t="str">
            <v>Считыватель ТМ накладной</v>
          </cell>
          <cell r="C627" t="str">
            <v>шт.</v>
          </cell>
          <cell r="D627"/>
        </row>
        <row r="628">
          <cell r="B628" t="str">
            <v>Электромагнитный замокML-250 (магнит+пластина)</v>
          </cell>
          <cell r="C628" t="str">
            <v>комплект</v>
          </cell>
          <cell r="D628"/>
        </row>
        <row r="629">
          <cell r="B629" t="str">
            <v>Кнопка выхода FALCON EYE FE-100, черный, 00-00110329</v>
          </cell>
          <cell r="C629" t="str">
            <v>шт.</v>
          </cell>
          <cell r="D629" t="str">
            <v>Допускается аналог по согласованию с заказчиком</v>
          </cell>
        </row>
        <row r="630">
          <cell r="B630" t="str">
            <v>Z-5R контроллер доступа</v>
          </cell>
          <cell r="C630" t="str">
            <v>шт.</v>
          </cell>
          <cell r="D630"/>
        </row>
        <row r="631">
          <cell r="B631" t="str">
            <v>Светильник подвесной светодиодный МДМ-Лайт, модель hoop!50 цвет белый, D=850-900 мм, цветовая температура 4000 К, мощность 41 Вт</v>
          </cell>
          <cell r="C631" t="str">
            <v>шт.</v>
          </cell>
          <cell r="D631"/>
        </row>
        <row r="632">
          <cell r="B632" t="str">
            <v>Светильник подвесной светодиодный МДМ-Лайт, модель hoop!50 цвет белый, D=600-650 мм, цветовая температура 4000 К, мощность 27 Вт</v>
          </cell>
          <cell r="C632" t="str">
            <v>шт.</v>
          </cell>
          <cell r="D632"/>
        </row>
        <row r="633">
          <cell r="B633" t="str">
            <v>Светильник светодиодный СлимЛайт 32-40 Вт; 4000-5200 Lm; цвет корпуса черный модель INI Led 60LN</v>
          </cell>
          <cell r="C633" t="str">
            <v>шт.</v>
          </cell>
          <cell r="D633"/>
        </row>
        <row r="634">
          <cell r="B634" t="str">
            <v>Светильник светодиодный встраиваемый/накладной (Армстронг/грильято)(600х600) с аварийным блоком питания на 3 часа</v>
          </cell>
          <cell r="C634" t="str">
            <v>шт.</v>
          </cell>
          <cell r="D634" t="str">
            <v xml:space="preserve">(Потребляемая   мощность в номинальном режиме, не более 40 Вт; Напряжение питания, В / частота, Гц 175-260В/50 Гц; Уровень пульсаций около 1,0%; Рабочий ресурс не менее 50 000 часов;Класс защиты, не ниже IP 20;Класс электробезопасности I;Гарантийный срок не менее 3 лет.;Материал   рассеивателя - Призматический   акрил;Цветовая температура, 4800К (Д) ; Количество светодиодов 32 шт. </v>
          </cell>
        </row>
        <row r="635">
          <cell r="B635" t="str">
            <v xml:space="preserve">Лампа Navigator (светодиодная) NLL-Т75-25-230-840K-Е27 </v>
          </cell>
          <cell r="C635" t="str">
            <v>шт.</v>
          </cell>
          <cell r="D635"/>
        </row>
        <row r="636">
          <cell r="B636" t="str">
            <v>Вилка штепсельная В6-215 Беларусь</v>
          </cell>
          <cell r="C636" t="str">
            <v>шт.</v>
          </cell>
          <cell r="D636"/>
        </row>
        <row r="637">
          <cell r="B637" t="str">
            <v>Лоток перфорированный 50х50 L2000</v>
          </cell>
          <cell r="C637" t="str">
            <v>шт.</v>
          </cell>
          <cell r="D637"/>
        </row>
        <row r="638">
          <cell r="B638" t="str">
            <v>Лоток перфорированный 100х50 L2000</v>
          </cell>
          <cell r="C638" t="str">
            <v>шт.</v>
          </cell>
          <cell r="D638"/>
        </row>
        <row r="639">
          <cell r="B639" t="str">
            <v>Светильник люминесцентный ЛВО 4х18-CSVT встраиваемый зеркальная решетка ЭПРА 595х595 (ЛВО 4х18-CSVT).</v>
          </cell>
          <cell r="C639" t="str">
            <v>шт.</v>
          </cell>
          <cell r="D639"/>
        </row>
        <row r="640">
          <cell r="B640" t="str">
            <v>Прожектор Lem 02.22 с выносной штангой</v>
          </cell>
          <cell r="C640" t="str">
            <v>шт.</v>
          </cell>
          <cell r="D640" t="str">
            <v>Тип ламп: линейная галогенная. Количество и мощность ламп: 1х300 Вт. Длина лампы: 118 мм. Патрон: R7s. Материал корпуса: алюминиевый сплав, с защитным закалённым стеклом. Материал отражателя: ассиметричный, из оксидированного алюминия. Аналог согласовывается с заказчиком</v>
          </cell>
        </row>
        <row r="641">
          <cell r="B641" t="str">
            <v>Фотореле ФР601 1100w IP44 серый (LFR20-601-2200-003)</v>
          </cell>
          <cell r="C641" t="str">
            <v>шт.</v>
          </cell>
          <cell r="D641"/>
        </row>
        <row r="642">
          <cell r="B642" t="str">
            <v>Миниканал ТМС 15х17, ДКС</v>
          </cell>
          <cell r="C642" t="str">
            <v>м.п.</v>
          </cell>
          <cell r="D642"/>
        </row>
        <row r="643">
          <cell r="B643" t="str">
            <v>Угол плоский АРМ 15х17, ДКС</v>
          </cell>
          <cell r="C643" t="str">
            <v>шт.</v>
          </cell>
          <cell r="D643"/>
        </row>
        <row r="644">
          <cell r="B644" t="str">
            <v>Угол внешний АЕМ 15х17, ДКС</v>
          </cell>
          <cell r="C644" t="str">
            <v>шт.</v>
          </cell>
          <cell r="D644"/>
        </row>
        <row r="645">
          <cell r="B645" t="str">
            <v>Угол внутренний AIM 15х17, ДКС</v>
          </cell>
          <cell r="C645" t="str">
            <v>шт.</v>
          </cell>
          <cell r="D645"/>
        </row>
        <row r="646">
          <cell r="B646" t="str">
            <v xml:space="preserve">SF170-14 Лючок для бетонных полов на 2 механизма, ЧЁРНЫЙ </v>
          </cell>
          <cell r="C646" t="str">
            <v>шт.</v>
          </cell>
          <cell r="D646"/>
        </row>
        <row r="647">
          <cell r="B647" t="str">
            <v>089644 напольная коробка на 3 модуля скрытого монтажа, Legrand, (код производителя 089644), шт</v>
          </cell>
          <cell r="C647" t="str">
            <v>шт.</v>
          </cell>
          <cell r="D647"/>
        </row>
        <row r="648">
          <cell r="B648" t="str">
            <v>089649 монтажная коробка для 089644, Legrand, (код производителя 089649), шт</v>
          </cell>
          <cell r="C648" t="str">
            <v>шт.</v>
          </cell>
          <cell r="D648"/>
        </row>
        <row r="649">
          <cell r="B649" t="str">
            <v>ЭПРА ЛЛ 4*18 Novigator</v>
          </cell>
          <cell r="C649" t="str">
            <v>шт.</v>
          </cell>
          <cell r="D649"/>
        </row>
        <row r="650">
          <cell r="B650" t="str">
            <v>Труба ПНД HF гибкая гофрированная, 25мм, легкая с протяжкой, цвет оранжевый, (код 91925 ДКС), м</v>
          </cell>
          <cell r="C650" t="str">
            <v>м.п.</v>
          </cell>
          <cell r="D650"/>
        </row>
        <row r="651">
          <cell r="B651" t="str">
            <v>Муфта трубу-труба с ограничителем, 25мм, IP40, (код 54925 ДКС), шт</v>
          </cell>
          <cell r="C651" t="str">
            <v>шт.</v>
          </cell>
          <cell r="D651"/>
        </row>
        <row r="652">
          <cell r="B652" t="str">
            <v>Держатель двухкомпонентный, 25мм, (код 51125R ДКС), шт</v>
          </cell>
          <cell r="C652" t="str">
            <v>шт.</v>
          </cell>
          <cell r="D652"/>
        </row>
        <row r="653">
          <cell r="B653" t="str">
            <v>Наконечники НШВИ 1х4 мм, (KVT 65909), шт</v>
          </cell>
          <cell r="C653" t="str">
            <v>шт.</v>
          </cell>
          <cell r="D653"/>
        </row>
        <row r="654">
          <cell r="B654" t="str">
            <v>Коннектор для светодиодной ленты FERON, (артикул 23065)</v>
          </cell>
          <cell r="C654" t="str">
            <v>шт.</v>
          </cell>
          <cell r="D654"/>
        </row>
        <row r="655">
          <cell r="B655" t="str">
            <v>Пружинные клеммы WAGO серии 221 до 32А, (WAGO, артикул 221-413)</v>
          </cell>
          <cell r="C655" t="str">
            <v>шт.</v>
          </cell>
          <cell r="D655"/>
        </row>
        <row r="656">
          <cell r="B656" t="str">
            <v>Таймер ТЭМ 181, аналоговый, 16А, на DIN рейку (ИЭК МТА20-16)</v>
          </cell>
          <cell r="C656" t="str">
            <v>шт.</v>
          </cell>
          <cell r="D656"/>
        </row>
        <row r="657">
          <cell r="B657" t="str">
            <v>Реле напряжения УЗМ-51-М, (Меандр, артикул 4640016931958)</v>
          </cell>
          <cell r="C657" t="str">
            <v>шт.</v>
          </cell>
          <cell r="D657"/>
        </row>
        <row r="658">
          <cell r="B658" t="str">
            <v>Тройник с заземлением круглый 16А 250В (еврослот) белый UNIVersal</v>
          </cell>
          <cell r="C658" t="str">
            <v>шт.</v>
          </cell>
          <cell r="D658"/>
        </row>
        <row r="659">
          <cell r="B659"/>
          <cell r="C659"/>
          <cell r="D659"/>
        </row>
        <row r="660">
          <cell r="B660" t="str">
            <v>Краска EURO POWER 7 TIKKURILA</v>
          </cell>
          <cell r="C660" t="str">
            <v>л</v>
          </cell>
          <cell r="D660" t="str">
            <v xml:space="preserve"> Аналог согласовывается с заказчиком</v>
          </cell>
        </row>
        <row r="661">
          <cell r="B661" t="str">
            <v>Краска TIKKURILA Miranol</v>
          </cell>
          <cell r="C661" t="str">
            <v>л</v>
          </cell>
          <cell r="D661" t="str">
            <v xml:space="preserve"> Аналог согласовывается с заказчиком</v>
          </cell>
        </row>
        <row r="662">
          <cell r="B662" t="str">
            <v>Краска TIKKURILA Miranol (до-10градусов)</v>
          </cell>
          <cell r="C662" t="str">
            <v>л</v>
          </cell>
          <cell r="D662" t="str">
            <v xml:space="preserve"> Аналог согласовывается с заказчиком</v>
          </cell>
        </row>
        <row r="663">
          <cell r="B663" t="str">
            <v>Краска белая, эмаль ПФ-115</v>
          </cell>
          <cell r="C663" t="str">
            <v>л</v>
          </cell>
          <cell r="D663"/>
        </row>
        <row r="664">
          <cell r="B664" t="str">
            <v>Краска по металлу Hammerite</v>
          </cell>
          <cell r="C664" t="str">
            <v>л</v>
          </cell>
          <cell r="D664" t="str">
            <v xml:space="preserve"> Аналог согласовывается с заказчиком</v>
          </cell>
        </row>
        <row r="665">
          <cell r="B665" t="str">
            <v>Краска грунт ГФ-021</v>
          </cell>
          <cell r="C665" t="str">
            <v>л</v>
          </cell>
          <cell r="D665"/>
        </row>
        <row r="666">
          <cell r="B666" t="str">
            <v>Краска аэрозольная 270 г.</v>
          </cell>
          <cell r="C666" t="str">
            <v>шт.</v>
          </cell>
          <cell r="D666"/>
        </row>
        <row r="667">
          <cell r="B667" t="str">
            <v>Скотч малярный 50*50</v>
          </cell>
          <cell r="C667" t="str">
            <v>шт.</v>
          </cell>
          <cell r="D667"/>
        </row>
        <row r="668">
          <cell r="B668" t="str">
            <v>Уайт-спирит 1 л.</v>
          </cell>
          <cell r="C668" t="str">
            <v>шт.</v>
          </cell>
          <cell r="D668"/>
        </row>
        <row r="669">
          <cell r="B669" t="str">
            <v>Растворитель 646 0,5л</v>
          </cell>
          <cell r="C669" t="str">
            <v>шт.</v>
          </cell>
          <cell r="D669"/>
        </row>
        <row r="670">
          <cell r="B670" t="str">
            <v>Средство для защиты от графити "Нивасар-Антиграфити"</v>
          </cell>
          <cell r="C670" t="str">
            <v>л</v>
          </cell>
          <cell r="D670" t="str">
            <v xml:space="preserve"> Аналог согласовывается с заказчиком</v>
          </cell>
        </row>
        <row r="671">
          <cell r="B671" t="str">
            <v>Бумага наждачная 230х280 мм 10 шт в упак</v>
          </cell>
          <cell r="C671" t="str">
            <v>уп.</v>
          </cell>
          <cell r="D671"/>
        </row>
        <row r="672">
          <cell r="B672" t="str">
            <v>Наличник ( 210см)</v>
          </cell>
          <cell r="C672" t="str">
            <v>шт.</v>
          </cell>
          <cell r="D672"/>
        </row>
        <row r="673">
          <cell r="B673" t="str">
            <v>Подвес прямой</v>
          </cell>
          <cell r="C673" t="str">
            <v>шт.</v>
          </cell>
          <cell r="D673"/>
        </row>
        <row r="674">
          <cell r="B674" t="str">
            <v>Подоконник пластиковый ПВХ 0,25</v>
          </cell>
          <cell r="C674" t="str">
            <v>м.п.</v>
          </cell>
          <cell r="D674"/>
        </row>
        <row r="675">
          <cell r="B675" t="str">
            <v>Подоконник пластиковый ПВХ 0,5</v>
          </cell>
          <cell r="C675" t="str">
            <v>м.п.</v>
          </cell>
          <cell r="D675"/>
        </row>
        <row r="676">
          <cell r="B676" t="str">
            <v>Заглушки для подоконника</v>
          </cell>
          <cell r="C676" t="str">
            <v>шт.</v>
          </cell>
          <cell r="D676"/>
        </row>
        <row r="677">
          <cell r="B677" t="str">
            <v>Профиль ПН 27*28 3м</v>
          </cell>
          <cell r="C677" t="str">
            <v>шт.</v>
          </cell>
          <cell r="D677"/>
        </row>
        <row r="678">
          <cell r="B678" t="str">
            <v>Профиль ПП 27*60 3м</v>
          </cell>
          <cell r="C678" t="str">
            <v>шт.</v>
          </cell>
          <cell r="D678"/>
        </row>
        <row r="679">
          <cell r="B679" t="str">
            <v>Профиль ПН 75*40 3м</v>
          </cell>
          <cell r="C679" t="str">
            <v>шт.</v>
          </cell>
          <cell r="D679"/>
        </row>
        <row r="680">
          <cell r="B680" t="str">
            <v>Профиль ПС 75*50 3м</v>
          </cell>
          <cell r="C680" t="str">
            <v>шт.</v>
          </cell>
          <cell r="D680"/>
        </row>
        <row r="681">
          <cell r="B681" t="str">
            <v>Профиль ПН 100*40 3м</v>
          </cell>
          <cell r="C681" t="str">
            <v>шт.</v>
          </cell>
          <cell r="D681"/>
        </row>
        <row r="682">
          <cell r="B682" t="str">
            <v>Профиль ПС 100*50 3м</v>
          </cell>
          <cell r="C682" t="str">
            <v>шт.</v>
          </cell>
          <cell r="D682"/>
        </row>
        <row r="683">
          <cell r="B683" t="str">
            <v>Соединитель профилей одноуровневый 27*60</v>
          </cell>
          <cell r="C683" t="str">
            <v>шт.</v>
          </cell>
          <cell r="D683"/>
        </row>
        <row r="684">
          <cell r="B684" t="str">
            <v>Удлинитель профилей 27*60</v>
          </cell>
          <cell r="C684" t="str">
            <v>шт.</v>
          </cell>
          <cell r="D684"/>
        </row>
        <row r="685">
          <cell r="B685" t="str">
            <v>Гипсоволокно ГВЛ 12,5ммх1,2мх2,5м  KNAUF</v>
          </cell>
          <cell r="C685" t="str">
            <v>м.кв.</v>
          </cell>
          <cell r="D685" t="str">
            <v xml:space="preserve"> Аналог согласовывается с заказчиком</v>
          </cell>
        </row>
        <row r="686">
          <cell r="B686" t="str">
            <v>Гипсокартон влагостойкий 12,5 мм KNAUF</v>
          </cell>
          <cell r="C686" t="str">
            <v>м.кв.</v>
          </cell>
          <cell r="D686" t="str">
            <v xml:space="preserve"> Аналог согласовывается с заказчиком</v>
          </cell>
        </row>
        <row r="687">
          <cell r="B687" t="str">
            <v>Гипсокартон огнеупорный Кнауф 1200x2500х12,5 мм</v>
          </cell>
          <cell r="C687" t="str">
            <v>м.кв.</v>
          </cell>
          <cell r="D687" t="str">
            <v xml:space="preserve"> Аналог согласовывается с заказчиком</v>
          </cell>
        </row>
        <row r="688">
          <cell r="B688" t="str">
            <v>Серпянка (50 м.п.) 50 мм</v>
          </cell>
          <cell r="C688" t="str">
            <v>шт.</v>
          </cell>
          <cell r="D688"/>
        </row>
        <row r="689">
          <cell r="B689" t="str">
            <v>Обои флизелиновые гладкие (плотность 150 гр/м.кв.)</v>
          </cell>
          <cell r="C689" t="str">
            <v>м.кв.</v>
          </cell>
          <cell r="D689"/>
        </row>
        <row r="690">
          <cell r="B690" t="str">
            <v>Полоса монтажная перфорированная</v>
          </cell>
          <cell r="C690" t="str">
            <v>м.п.</v>
          </cell>
          <cell r="D690"/>
        </row>
        <row r="691">
          <cell r="B691" t="str">
            <v>Клей для обоев Клео 500 г.</v>
          </cell>
          <cell r="C691" t="str">
            <v>шт.</v>
          </cell>
          <cell r="D691"/>
        </row>
        <row r="692">
          <cell r="B692" t="str">
            <v>Штукатурка гипсовая 5 кг.</v>
          </cell>
          <cell r="C692" t="str">
            <v>шт.</v>
          </cell>
          <cell r="D692"/>
        </row>
        <row r="693">
          <cell r="B693" t="str">
            <v>Штукатурка гипсовая 30 кг.</v>
          </cell>
          <cell r="C693" t="str">
            <v>шт.</v>
          </cell>
          <cell r="D693"/>
        </row>
        <row r="694">
          <cell r="B694" t="str">
            <v>Штукатурка цементная 5 кг.</v>
          </cell>
          <cell r="C694" t="str">
            <v>шт.</v>
          </cell>
          <cell r="D694"/>
        </row>
        <row r="695">
          <cell r="B695" t="str">
            <v>Штукатурка цементная 30 кг.</v>
          </cell>
          <cell r="C695" t="str">
            <v>шт.</v>
          </cell>
          <cell r="D695"/>
        </row>
        <row r="696">
          <cell r="B696" t="str">
            <v>Шпаклёвка "Боларс" фасадная, 25 кг</v>
          </cell>
          <cell r="C696" t="str">
            <v>шт.</v>
          </cell>
          <cell r="D696" t="str">
            <v xml:space="preserve"> Аналог согласовывается с заказчиком</v>
          </cell>
        </row>
        <row r="697">
          <cell r="B697" t="str">
            <v>Профиль сайдинга Альта-Профиль</v>
          </cell>
          <cell r="C697" t="str">
            <v>шт.</v>
          </cell>
          <cell r="D697" t="str">
            <v>Профиль начальный (3000 мм), Н профиль (3000 мм), J профиль (3000 мм), финишный профиль (3000 мм) ветровая планка, сливная планка, (3800 мм), угол наружный/внутренний</v>
          </cell>
        </row>
        <row r="698">
          <cell r="B698" t="str">
            <v xml:space="preserve">Уголок малярный перфорированный </v>
          </cell>
          <cell r="C698" t="str">
            <v>шт.</v>
          </cell>
          <cell r="D698"/>
        </row>
        <row r="699">
          <cell r="B699" t="str">
            <v>Уголок ПВХ  белый 25х25х0,4 L=2,7 м</v>
          </cell>
          <cell r="C699" t="str">
            <v>шт.</v>
          </cell>
          <cell r="D699"/>
        </row>
        <row r="700">
          <cell r="B700" t="str">
            <v>Грунтовка универсальная , 5 л (Knauf Тифенгрунд, Unis, Ceresit CT 17)</v>
          </cell>
          <cell r="C700" t="str">
            <v>шт.</v>
          </cell>
          <cell r="D700" t="str">
            <v xml:space="preserve"> Аналог согласовывается с заказчиком</v>
          </cell>
        </row>
        <row r="701">
          <cell r="B701" t="str">
            <v>Дюбель пластиковый</v>
          </cell>
          <cell r="C701" t="str">
            <v>шт.</v>
          </cell>
          <cell r="D701"/>
        </row>
        <row r="702">
          <cell r="B702" t="str">
            <v>Дюбель-гвоздь 6*40, 6*60, 6*80</v>
          </cell>
          <cell r="C702" t="str">
            <v>шт.</v>
          </cell>
          <cell r="D702"/>
        </row>
        <row r="703">
          <cell r="B703" t="str">
            <v>Саморез 3,5*41</v>
          </cell>
          <cell r="C703" t="str">
            <v>шт.</v>
          </cell>
          <cell r="D703"/>
        </row>
        <row r="704">
          <cell r="B704" t="str">
            <v>Саморез 4,2*19</v>
          </cell>
          <cell r="C704" t="str">
            <v>шт.</v>
          </cell>
          <cell r="D704"/>
        </row>
        <row r="705">
          <cell r="B705" t="str">
            <v>Саморезы пресс-шайба 3,5*25</v>
          </cell>
          <cell r="C705" t="str">
            <v>шт.</v>
          </cell>
          <cell r="D705"/>
        </row>
        <row r="706">
          <cell r="B706" t="str">
            <v>Рамный дюбель М10х132</v>
          </cell>
          <cell r="C706" t="str">
            <v>шт.</v>
          </cell>
          <cell r="D706"/>
        </row>
        <row r="707">
          <cell r="B707" t="str">
            <v xml:space="preserve">Анкер-клин/Анкерный болт с гайкой 2-х распорный </v>
          </cell>
          <cell r="C707" t="str">
            <v>шт.</v>
          </cell>
          <cell r="D707"/>
        </row>
        <row r="708">
          <cell r="B708" t="str">
            <v>Клей жидкие гвозди 300мл.</v>
          </cell>
          <cell r="C708" t="str">
            <v>шт.</v>
          </cell>
          <cell r="D708"/>
        </row>
        <row r="709">
          <cell r="B709" t="str">
            <v>Клей жидкие гвозди суперсильный Момент 330мл</v>
          </cell>
          <cell r="C709" t="str">
            <v>шт.</v>
          </cell>
          <cell r="D709" t="str">
            <v xml:space="preserve"> Аналог согласовывается с заказчиком</v>
          </cell>
        </row>
        <row r="710">
          <cell r="B710" t="str">
            <v>Герметик акриловый морозостойкий Гермент, белый 330мл</v>
          </cell>
          <cell r="C710" t="str">
            <v>шт.</v>
          </cell>
          <cell r="D710"/>
        </row>
        <row r="711">
          <cell r="B711" t="str">
            <v>Герметик акриловый MAKROFLEX F 131 белый 300 мл</v>
          </cell>
          <cell r="C711" t="str">
            <v>шт.</v>
          </cell>
          <cell r="D711" t="str">
            <v xml:space="preserve"> Аналог согласовывается с заказчиком</v>
          </cell>
        </row>
        <row r="712">
          <cell r="B712" t="str">
            <v>Клей Перфикс (30кг мешок)</v>
          </cell>
          <cell r="C712" t="str">
            <v>шт.</v>
          </cell>
          <cell r="D712" t="str">
            <v xml:space="preserve"> Аналог согласовывается с заказчиком</v>
          </cell>
        </row>
        <row r="713">
          <cell r="B713" t="str">
            <v>Смазка универсальная WD-40 100мл</v>
          </cell>
          <cell r="C713" t="str">
            <v>шт.</v>
          </cell>
          <cell r="D713" t="str">
            <v xml:space="preserve"> Аналог согласовывается с заказчиком</v>
          </cell>
        </row>
        <row r="714">
          <cell r="B714" t="str">
            <v>Пена монтажная профес. (всесезонная), 750 мл</v>
          </cell>
          <cell r="C714" t="str">
            <v>шт.</v>
          </cell>
          <cell r="D714"/>
        </row>
        <row r="715">
          <cell r="B715" t="str">
            <v>Стеновая панель ПВХ белая 3000х250х8/10 (Орто/Самара;СтеноПласт/Краснодар;СМ Холдинг/Москва; Планета Пластик/Бронницы; Мастер-Декор/Клин)</v>
          </cell>
          <cell r="C715" t="str">
            <v>шт.</v>
          </cell>
          <cell r="D715"/>
        </row>
        <row r="716">
          <cell r="B716" t="str">
            <v xml:space="preserve">Профиль ПВХ соединительный </v>
          </cell>
          <cell r="C716" t="str">
            <v>шт.</v>
          </cell>
          <cell r="D716"/>
        </row>
        <row r="717">
          <cell r="B717" t="str">
            <v>Профиль ПВХ стартовый</v>
          </cell>
          <cell r="C717" t="str">
            <v>шт.</v>
          </cell>
          <cell r="D717"/>
        </row>
        <row r="718">
          <cell r="B718" t="str">
            <v>Люк ревизионный от 150Х150 до 250Х250</v>
          </cell>
          <cell r="C718" t="str">
            <v>шт.</v>
          </cell>
          <cell r="D718"/>
        </row>
        <row r="719">
          <cell r="B719" t="str">
            <v>Люк ревизионный от 251Х251 до 400Х400</v>
          </cell>
          <cell r="C719" t="str">
            <v>шт.</v>
          </cell>
          <cell r="D719"/>
        </row>
        <row r="720">
          <cell r="B720" t="str">
            <v>Люк ревизионный от 401Х401 до 600Х600</v>
          </cell>
          <cell r="C720" t="str">
            <v>шт.</v>
          </cell>
          <cell r="D720"/>
        </row>
        <row r="721">
          <cell r="B721" t="str">
            <v>Решетки радиаторные 1200х600 ПВХ</v>
          </cell>
          <cell r="C721" t="str">
            <v>шт.</v>
          </cell>
          <cell r="D721"/>
        </row>
        <row r="722">
          <cell r="B722" t="str">
            <v>Решетки радиаторные 600х600 ПВХ</v>
          </cell>
          <cell r="C722" t="str">
            <v>шт.</v>
          </cell>
          <cell r="D722"/>
        </row>
        <row r="723">
          <cell r="B723" t="str">
            <v>Шпатлевка гипсовая 5 кг.</v>
          </cell>
          <cell r="C723" t="str">
            <v>шт.</v>
          </cell>
          <cell r="D723"/>
        </row>
        <row r="724">
          <cell r="B724" t="str">
            <v>Шпатлевка гипсовая 20 кг.</v>
          </cell>
          <cell r="C724" t="str">
            <v>шт.</v>
          </cell>
          <cell r="D724"/>
        </row>
        <row r="725">
          <cell r="B725" t="str">
            <v>Шпатлевка цементная 5 кг.</v>
          </cell>
          <cell r="C725" t="str">
            <v>шт.</v>
          </cell>
          <cell r="D725"/>
        </row>
        <row r="726">
          <cell r="B726" t="str">
            <v>Шпатлевка цементная 20 кг.</v>
          </cell>
          <cell r="C726" t="str">
            <v>шт.</v>
          </cell>
          <cell r="D726"/>
        </row>
        <row r="727">
          <cell r="B727" t="str">
            <v xml:space="preserve">Шпатлевка Sheetrock VLS (готовая) </v>
          </cell>
          <cell r="C727" t="str">
            <v>л</v>
          </cell>
          <cell r="D727" t="str">
            <v xml:space="preserve"> Аналог согласовывается с заказчиком</v>
          </cell>
        </row>
        <row r="728">
          <cell r="B728" t="str">
            <v>Штукатурка Ротбанд (30 кг)</v>
          </cell>
          <cell r="C728" t="str">
            <v>шт.</v>
          </cell>
          <cell r="D728" t="str">
            <v xml:space="preserve"> Аналог согласовывается с заказчиком</v>
          </cell>
        </row>
        <row r="729">
          <cell r="B729" t="str">
            <v>Профиль ПН 50*40 3м</v>
          </cell>
          <cell r="C729" t="str">
            <v>шт.</v>
          </cell>
          <cell r="D729"/>
        </row>
        <row r="730">
          <cell r="B730" t="str">
            <v>Профиль ПС 50*50 3м</v>
          </cell>
          <cell r="C730" t="str">
            <v>шт.</v>
          </cell>
          <cell r="D730"/>
        </row>
        <row r="731">
          <cell r="B731" t="str">
            <v>Профиль ПН 65*40 3м</v>
          </cell>
          <cell r="C731" t="str">
            <v>шт.</v>
          </cell>
          <cell r="D731"/>
        </row>
        <row r="732">
          <cell r="B732" t="str">
            <v>Профиль ПС 65*50 3м</v>
          </cell>
          <cell r="C732" t="str">
            <v>шт.</v>
          </cell>
          <cell r="D732"/>
        </row>
        <row r="733">
          <cell r="B733" t="str">
            <v>Стеклохолст WeltonW45, аналог</v>
          </cell>
          <cell r="C733" t="str">
            <v>м.кв.</v>
          </cell>
          <cell r="D733" t="str">
            <v xml:space="preserve"> Аналог согласовывается с заказчиком</v>
          </cell>
        </row>
        <row r="734">
          <cell r="B734" t="str">
            <v>Клей для стеклообоев (OSCAR - готовый 12кг)</v>
          </cell>
          <cell r="C734" t="str">
            <v>шт.</v>
          </cell>
          <cell r="D734"/>
        </row>
        <row r="735">
          <cell r="B735" t="str">
            <v>Краска масляная</v>
          </cell>
          <cell r="C735" t="str">
            <v>л</v>
          </cell>
          <cell r="D735"/>
        </row>
        <row r="736">
          <cell r="B736" t="str">
            <v>Краска фасадная коллерованая Пафус Fassadenweiss</v>
          </cell>
          <cell r="C736" t="str">
            <v>л</v>
          </cell>
          <cell r="D736" t="str">
            <v xml:space="preserve"> Аналог согласовывается с заказчиком</v>
          </cell>
        </row>
        <row r="737">
          <cell r="B737" t="str">
            <v>Решетки радиаторные узкие ( 110х420 мм) ПВХ</v>
          </cell>
          <cell r="C737" t="str">
            <v>шт.</v>
          </cell>
          <cell r="D737"/>
        </row>
        <row r="738">
          <cell r="B738" t="str">
            <v xml:space="preserve">Брусок деревянный 50х50 </v>
          </cell>
          <cell r="C738" t="str">
            <v>м.п.</v>
          </cell>
          <cell r="D738"/>
        </row>
        <row r="739">
          <cell r="B739" t="str">
            <v>Пленка полиэтиленовая</v>
          </cell>
          <cell r="C739" t="str">
            <v>м.кв.</v>
          </cell>
          <cell r="D739"/>
        </row>
        <row r="740">
          <cell r="B740" t="str">
            <v>Клей ПВА</v>
          </cell>
          <cell r="C740" t="str">
            <v>кг</v>
          </cell>
          <cell r="D740"/>
        </row>
        <row r="741">
          <cell r="B741" t="str">
            <v>Брус 75*75</v>
          </cell>
          <cell r="C741" t="str">
            <v>м.п.</v>
          </cell>
          <cell r="D741"/>
        </row>
        <row r="742">
          <cell r="B742" t="str">
            <v>Фанера (1525х1525х12мм)</v>
          </cell>
          <cell r="C742" t="str">
            <v>м.кв.</v>
          </cell>
          <cell r="D742"/>
        </row>
        <row r="743">
          <cell r="B743" t="str">
            <v xml:space="preserve">Плита OSB 12х1250х2500 мм </v>
          </cell>
          <cell r="C743" t="str">
            <v>м.кв.</v>
          </cell>
          <cell r="D743"/>
        </row>
        <row r="744">
          <cell r="B744" t="str">
            <v xml:space="preserve">Тепло-звукоизоляция URSA GEO 50 мм </v>
          </cell>
          <cell r="C744" t="str">
            <v>уп.</v>
          </cell>
          <cell r="D744" t="str">
            <v>Размер (1250х600х50мм)</v>
          </cell>
        </row>
        <row r="745">
          <cell r="B745" t="str">
            <v xml:space="preserve">Гипсостружечная плита (ГСП) t=12 мм </v>
          </cell>
          <cell r="C745" t="str">
            <v>м.кв.</v>
          </cell>
          <cell r="D745"/>
        </row>
        <row r="746">
          <cell r="B746" t="str">
            <v>Стекломагниевый лист (СМЛ) класса супер премиум  t=12 мм, Производитель "ЭВА-ТМК"  либо аналог, м2</v>
          </cell>
          <cell r="C746" t="str">
            <v>м.кв.</v>
          </cell>
          <cell r="D746" t="str">
            <v xml:space="preserve"> Аналог согласовывается с заказчиком</v>
          </cell>
        </row>
        <row r="747">
          <cell r="B747" t="str">
            <v>Декоративная штукатурка   San Marco c эффектом бетона (Марморино, Concret Art) (либо аналог)</v>
          </cell>
          <cell r="C747" t="str">
            <v>кг</v>
          </cell>
          <cell r="D747" t="str">
            <v xml:space="preserve"> Аналог согласовывается с заказчиком</v>
          </cell>
        </row>
        <row r="748">
          <cell r="B748"/>
          <cell r="C748"/>
          <cell r="D748"/>
        </row>
        <row r="749">
          <cell r="B749" t="str">
            <v>Плинтус ПВХ РикоЛео 2,5 м/ аналог</v>
          </cell>
          <cell r="C749" t="str">
            <v>м.п.</v>
          </cell>
          <cell r="D749" t="str">
            <v xml:space="preserve"> Аналог согласовывается с заказчиком</v>
          </cell>
        </row>
        <row r="750">
          <cell r="B750" t="str">
            <v>Нагревательный мат Теплолюкс MiNi/ProfiMat, ( в т. ч. материалы нагревательный мат, датчик,  расходные материалы для монтажа),</v>
          </cell>
          <cell r="C750" t="str">
            <v>м.кв.</v>
          </cell>
          <cell r="D750" t="str">
            <v xml:space="preserve"> Аналог согласовывается с заказчиком</v>
          </cell>
        </row>
        <row r="751">
          <cell r="B751" t="str">
            <v>Линолеум коммерческий Таркетт коллекция Acczent Mineral, либо аналог, цвет серый</v>
          </cell>
          <cell r="C751" t="str">
            <v>м.кв.</v>
          </cell>
          <cell r="D751" t="str">
            <v>(допускается аналог по согласованию с заказчиком)</v>
          </cell>
        </row>
        <row r="752">
          <cell r="B752" t="str">
            <v xml:space="preserve">Плита базальтовая 330*30*L (материал для облицовки крыльца) </v>
          </cell>
          <cell r="C752" t="str">
            <v>м.кв.</v>
          </cell>
          <cell r="D752"/>
        </row>
        <row r="753">
          <cell r="B753" t="str">
            <v>Керамогранит (300х300) Эстима Стандарт ST-06 неполир</v>
          </cell>
          <cell r="C753" t="str">
            <v>м.кв.</v>
          </cell>
          <cell r="D753" t="str">
            <v>(допускается аналог по согласованию с заказчиком)</v>
          </cell>
        </row>
        <row r="754">
          <cell r="B754" t="str">
            <v xml:space="preserve">Керамогранит (600х600) Kerama Marazzi Дайсен Черный обрезной  SG613000R/SG603300R                                  </v>
          </cell>
          <cell r="C754" t="str">
            <v>м.кв.</v>
          </cell>
          <cell r="D754" t="str">
            <v>(допускается аналог по согласованию с заказчиком)</v>
          </cell>
        </row>
        <row r="755">
          <cell r="B755" t="str">
            <v>Плитка тротуарная  30*30</v>
          </cell>
          <cell r="C755" t="str">
            <v>м.кв.</v>
          </cell>
          <cell r="D755"/>
        </row>
        <row r="756">
          <cell r="B756" t="str">
            <v>Крестики плиточные (упаковка 100шт)</v>
          </cell>
          <cell r="C756" t="str">
            <v>уп.</v>
          </cell>
          <cell r="D756"/>
        </row>
        <row r="757">
          <cell r="B757" t="str">
            <v>Профиль маячковый оцинкованный 3 м</v>
          </cell>
          <cell r="C757" t="str">
            <v>шт.</v>
          </cell>
          <cell r="D757"/>
        </row>
        <row r="758">
          <cell r="B758" t="str">
            <v>Наливной пол (Ветонит-3000) 20 кг</v>
          </cell>
          <cell r="C758" t="str">
            <v>шт.</v>
          </cell>
          <cell r="D758"/>
        </row>
        <row r="759">
          <cell r="B759" t="str">
            <v xml:space="preserve">Затирка для швов (Atlas) </v>
          </cell>
          <cell r="C759" t="str">
            <v>кг</v>
          </cell>
          <cell r="D759"/>
        </row>
        <row r="760">
          <cell r="B760" t="str">
            <v>Порожек дверной металлический 120 см</v>
          </cell>
          <cell r="C760" t="str">
            <v>шт.</v>
          </cell>
          <cell r="D760"/>
        </row>
        <row r="761">
          <cell r="B761" t="str">
            <v>Раствор М150 с доставкой</v>
          </cell>
          <cell r="C761" t="str">
            <v>м.куб.</v>
          </cell>
          <cell r="D761"/>
        </row>
        <row r="762">
          <cell r="B762" t="str">
            <v>Отсев</v>
          </cell>
          <cell r="C762" t="str">
            <v>м.куб.</v>
          </cell>
          <cell r="D762"/>
        </row>
        <row r="763">
          <cell r="B763" t="str">
            <v xml:space="preserve">Щебень </v>
          </cell>
          <cell r="C763" t="str">
            <v>м.куб.</v>
          </cell>
          <cell r="D763"/>
        </row>
        <row r="764">
          <cell r="B764" t="str">
            <v>Портландцемент, мешок 50 кг</v>
          </cell>
          <cell r="C764" t="str">
            <v>шт.</v>
          </cell>
          <cell r="D764"/>
        </row>
        <row r="765">
          <cell r="B765" t="str">
            <v>ЛДСП 16 мм, окромленный</v>
          </cell>
          <cell r="C765" t="str">
            <v>м.кв.</v>
          </cell>
          <cell r="D765"/>
        </row>
        <row r="766">
          <cell r="B766" t="str">
            <v>Керамогранит SG156000R (SG111600R) Сенат черный обрезной 40.2х40.2</v>
          </cell>
          <cell r="C766" t="str">
            <v>м.кв.</v>
          </cell>
          <cell r="D766" t="str">
            <v>(допускается аналог по согласованию с заказчиком)</v>
          </cell>
        </row>
        <row r="767">
          <cell r="B767" t="str">
            <v>Керамогранит Rainbow RW 033 60x60 Неполированный</v>
          </cell>
          <cell r="C767" t="str">
            <v>м.кв.</v>
          </cell>
          <cell r="D767" t="str">
            <v>(допускается аналог по согласованию с заказчиком)</v>
          </cell>
        </row>
        <row r="768">
          <cell r="B768" t="str">
            <v>Керамогранит Rainbow RW 033 40.5x40.5x8 Неполированный</v>
          </cell>
          <cell r="C768" t="str">
            <v>м.кв.</v>
          </cell>
          <cell r="D768" t="str">
            <v>(допускается аналог по согласованию с заказчиком)</v>
          </cell>
        </row>
        <row r="769">
          <cell r="B769" t="str">
            <v>Уголок 3 м наружный платиковый для плитки</v>
          </cell>
          <cell r="C769" t="str">
            <v>шт.</v>
          </cell>
          <cell r="D769"/>
        </row>
        <row r="770">
          <cell r="B770" t="str">
            <v>ЦПС М-150 (50 кг)</v>
          </cell>
          <cell r="C770" t="str">
            <v>шт.</v>
          </cell>
          <cell r="D770"/>
        </row>
        <row r="771">
          <cell r="B771" t="str">
            <v>Резиновые проступни 750-1000х250х30 черные "Индия"</v>
          </cell>
          <cell r="C771" t="str">
            <v>шт.</v>
          </cell>
          <cell r="D771"/>
        </row>
        <row r="772">
          <cell r="B772" t="str">
            <v>Клей для керамической плитки для внутренних и наружных работ СМ 11 Ceresit 25 кг</v>
          </cell>
          <cell r="C772" t="str">
            <v>шт.</v>
          </cell>
          <cell r="D772"/>
        </row>
        <row r="773">
          <cell r="B773" t="str">
            <v>Клей для керамической плитки для внутренних и наружных работ СМ 11 Ceresit 5кг.</v>
          </cell>
          <cell r="C773" t="str">
            <v>шт.</v>
          </cell>
          <cell r="D773"/>
        </row>
        <row r="774">
          <cell r="B774" t="str">
            <v>Грунт Бетонконтакт 5 кг Ceresit/аналог</v>
          </cell>
          <cell r="C774" t="str">
            <v>шт.</v>
          </cell>
          <cell r="D774" t="str">
            <v xml:space="preserve"> Аналог согласовывается с заказчиком</v>
          </cell>
        </row>
        <row r="775">
          <cell r="B775" t="str">
            <v>Ламинат 33 класс 1292*194*8 мм</v>
          </cell>
          <cell r="C775" t="str">
            <v>м.кв.</v>
          </cell>
          <cell r="D775"/>
        </row>
        <row r="776">
          <cell r="B776" t="str">
            <v>Подложка под ламинат</v>
          </cell>
          <cell r="C776" t="str">
            <v>м.кв.</v>
          </cell>
          <cell r="D776"/>
        </row>
        <row r="777">
          <cell r="B777" t="str">
            <v xml:space="preserve">Фурнитура для Плинтуса ПВХ </v>
          </cell>
          <cell r="C777" t="str">
            <v>шт.</v>
          </cell>
          <cell r="D777"/>
        </row>
        <row r="778">
          <cell r="B778" t="str">
            <v>Клей для линолеума (BAU MASTER , 12 кг)</v>
          </cell>
          <cell r="C778" t="str">
            <v>кг</v>
          </cell>
          <cell r="D778"/>
        </row>
        <row r="779">
          <cell r="B779" t="str">
            <v xml:space="preserve">Керамогранит (600х600 400х400) Kerama Marazzi Бромли темный серый </v>
          </cell>
          <cell r="C779" t="str">
            <v>м.кв.</v>
          </cell>
          <cell r="D779" t="str">
            <v>Допускается аналог по согласованию с заказчиком</v>
          </cell>
        </row>
        <row r="780">
          <cell r="B780" t="str">
            <v xml:space="preserve">Лаппатированный ректификат 600х600 черный Уральский гранит </v>
          </cell>
          <cell r="C780" t="str">
            <v>м.кв.</v>
          </cell>
          <cell r="D780" t="str">
            <v>Допускается аналог по согласованию с заказчиком</v>
          </cell>
        </row>
        <row r="781">
          <cell r="B781" t="str">
            <v xml:space="preserve">Керамзит </v>
          </cell>
          <cell r="C781" t="str">
            <v>м.куб.</v>
          </cell>
          <cell r="D781"/>
        </row>
        <row r="782">
          <cell r="B782" t="str">
            <v>Бетон М-200</v>
          </cell>
          <cell r="C782" t="str">
            <v>м.куб.</v>
          </cell>
          <cell r="D782"/>
        </row>
        <row r="783">
          <cell r="B783" t="str">
            <v>Керамогранит Италон Миллениум Блэк черный 600х600 Артикул 610010001455</v>
          </cell>
          <cell r="C783" t="str">
            <v>м.кв.</v>
          </cell>
          <cell r="D783"/>
        </row>
        <row r="784">
          <cell r="B784" t="str">
            <v>Плинтус Italon Millennium Блэк 72x600 мм Натуральный и Реттифицированный, шт.</v>
          </cell>
          <cell r="C784" t="str">
            <v>шт.</v>
          </cell>
          <cell r="D784"/>
        </row>
        <row r="785">
          <cell r="B785" t="str">
            <v xml:space="preserve">Керамогранит ATLAS CONCORDE RUSSIA Heat Steel Ret, 600х600 </v>
          </cell>
          <cell r="C785" t="str">
            <v>м.кв.</v>
          </cell>
          <cell r="D785" t="str">
            <v xml:space="preserve">Арт. 610010000795 Heat Steel 60 Lap Арт. 610015000270    </v>
          </cell>
        </row>
        <row r="786">
          <cell r="B786" t="str">
            <v>Плинтус Heat Steel Battiscopa / Хит Стил 7,2x60</v>
          </cell>
          <cell r="C786" t="str">
            <v>шт.</v>
          </cell>
          <cell r="D786"/>
        </row>
        <row r="787">
          <cell r="B787" t="str">
            <v xml:space="preserve">Коврик ворсовый на резиновой основе </v>
          </cell>
          <cell r="C787" t="str">
            <v>м.кв.</v>
          </cell>
          <cell r="D787"/>
        </row>
        <row r="788">
          <cell r="B788" t="str">
            <v xml:space="preserve">Коврик придверный 40x60x1,6см "Решетка" </v>
          </cell>
          <cell r="C788" t="str">
            <v>шт.</v>
          </cell>
          <cell r="D788"/>
        </row>
        <row r="789">
          <cell r="B789" t="str">
            <v>Универсальная противоскользящая лента, самоклеющаяся не менее 25мм</v>
          </cell>
          <cell r="C789" t="str">
            <v>м.п.</v>
          </cell>
          <cell r="D789"/>
        </row>
        <row r="790">
          <cell r="B790" t="str">
            <v>Шурстеп алюминиевый с резиновой вставкой 40 мм</v>
          </cell>
          <cell r="C790" t="str">
            <v>м.п.</v>
          </cell>
          <cell r="D790"/>
        </row>
        <row r="791">
          <cell r="B791" t="str">
            <v xml:space="preserve">Перила из нержавеющей стали </v>
          </cell>
          <cell r="C791" t="str">
            <v>м.п.</v>
          </cell>
          <cell r="D791"/>
        </row>
        <row r="792">
          <cell r="B792" t="str">
            <v>Песок строительный (50кг)</v>
          </cell>
          <cell r="C792" t="str">
            <v>шт.</v>
          </cell>
          <cell r="D792"/>
        </row>
        <row r="793">
          <cell r="B793" t="str">
            <v>Мешок для строительного мусора 120л</v>
          </cell>
          <cell r="C793" t="str">
            <v>шт.</v>
          </cell>
          <cell r="D793" t="str">
            <v>Наименование: Мешок 120 литров, материал полипропиленовое волокно, размеры 1000х500 мм                Описание: Применяется для упаковки товара</v>
          </cell>
        </row>
        <row r="794">
          <cell r="B794" t="str">
            <v>Мешок для мусора 120л (черные полиэтиленовые)</v>
          </cell>
          <cell r="C794" t="str">
            <v>шт.</v>
          </cell>
          <cell r="D794"/>
        </row>
        <row r="795">
          <cell r="B795" t="str">
            <v>Блок (пеногазосиликат) (600х200х300)</v>
          </cell>
          <cell r="C795" t="str">
            <v>шт.</v>
          </cell>
          <cell r="D795"/>
        </row>
        <row r="796">
          <cell r="B796" t="str">
            <v>Кирпич полнотелый полуторный (1,4 NF) М-150</v>
          </cell>
          <cell r="C796" t="str">
            <v>шт.</v>
          </cell>
          <cell r="D796"/>
        </row>
        <row r="797">
          <cell r="B797" t="str">
            <v>Противоскользящее покрытие (резиновое) толщиной до 10мм</v>
          </cell>
          <cell r="C797" t="str">
            <v>м2</v>
          </cell>
          <cell r="D797"/>
        </row>
        <row r="798">
          <cell r="B798" t="str">
            <v>Противоскользящее покрытие(напыление)  «Мастерфайбр» ширина 30 мм</v>
          </cell>
          <cell r="C798" t="str">
            <v>м2</v>
          </cell>
          <cell r="D798"/>
        </row>
        <row r="799">
          <cell r="B799" t="str">
            <v>Материал противогололёдный 20 кг UOKSA КрИстал, до -15°C, природная соль, мешок</v>
          </cell>
          <cell r="C799" t="str">
            <v>шт.</v>
          </cell>
          <cell r="D799"/>
        </row>
        <row r="800">
          <cell r="B800"/>
          <cell r="C800"/>
          <cell r="D800"/>
        </row>
        <row r="801">
          <cell r="B801" t="str">
            <v>Подвес потолочный удлинённый L-1250</v>
          </cell>
          <cell r="C801" t="str">
            <v>шт.</v>
          </cell>
          <cell r="D801"/>
        </row>
        <row r="802">
          <cell r="B802" t="str">
            <v>Потолочная плита  595х595</v>
          </cell>
          <cell r="C802" t="str">
            <v>шт.</v>
          </cell>
          <cell r="D802"/>
        </row>
        <row r="803">
          <cell r="B803" t="str">
            <v>Потолочная плита  600х1200  Armstrong Retail Board</v>
          </cell>
          <cell r="C803" t="str">
            <v>шт.</v>
          </cell>
          <cell r="D803"/>
        </row>
        <row r="804">
          <cell r="B804" t="str">
            <v>Профиль несущий белый L=3,7м</v>
          </cell>
          <cell r="C804" t="str">
            <v>шт.</v>
          </cell>
          <cell r="D804"/>
        </row>
        <row r="805">
          <cell r="B805" t="str">
            <v>Профиль направляющий белый L=1,2м</v>
          </cell>
          <cell r="C805" t="str">
            <v>шт.</v>
          </cell>
          <cell r="D805"/>
        </row>
        <row r="806">
          <cell r="B806" t="str">
            <v>Профиль поперечный L=0,6 м</v>
          </cell>
          <cell r="C806" t="str">
            <v>шт.</v>
          </cell>
          <cell r="D806"/>
        </row>
        <row r="807">
          <cell r="B807" t="str">
            <v>Угол пристенный L=3,0 м</v>
          </cell>
          <cell r="C807" t="str">
            <v>шт.</v>
          </cell>
          <cell r="D807"/>
        </row>
        <row r="808">
          <cell r="B808" t="str">
            <v>Потолок подвесной типа Армстронг (в сборе) с плитами 595х595</v>
          </cell>
          <cell r="C808" t="str">
            <v>м.кв.</v>
          </cell>
          <cell r="D808"/>
        </row>
        <row r="809">
          <cell r="B809" t="str">
            <v>Подвесной потолок Armstrong Retail Board 1200*600*12мм, на подсистеме Албес ЕВРО под ключ (с учетом дополнительной пермычки для разделения на сеции 1200*300) (включая подвесную систему, пристенный молдинг, подвесы и элементы крепления)</v>
          </cell>
          <cell r="C809" t="str">
            <v>м.кв.</v>
          </cell>
          <cell r="D809"/>
        </row>
        <row r="810">
          <cell r="B810" t="str">
            <v>Подвес евро</v>
          </cell>
          <cell r="C810" t="str">
            <v>шт.</v>
          </cell>
          <cell r="D810"/>
        </row>
        <row r="811">
          <cell r="B811" t="str">
            <v>Потолок подвесной "Грильято" 75х75 (h-50) белый, серый, черный ( в сборе)</v>
          </cell>
          <cell r="C811" t="str">
            <v>м.кв.</v>
          </cell>
          <cell r="D811"/>
        </row>
        <row r="812">
          <cell r="B812" t="str">
            <v>Потолок подвесной "Грильято" 100х100 (h-50) белый, серый, черный ( в сборе)</v>
          </cell>
          <cell r="C812" t="str">
            <v>м.кв.</v>
          </cell>
          <cell r="D812"/>
        </row>
        <row r="813">
          <cell r="B813"/>
          <cell r="C813"/>
          <cell r="D813"/>
        </row>
        <row r="814">
          <cell r="B814" t="str">
            <v>Линокром 10мм (10 м.кв.)</v>
          </cell>
          <cell r="C814" t="str">
            <v>рул.</v>
          </cell>
          <cell r="D814"/>
        </row>
        <row r="815">
          <cell r="B815" t="str">
            <v>Пенопласт ПСБ-С-50</v>
          </cell>
          <cell r="C815" t="str">
            <v>м.куб.</v>
          </cell>
          <cell r="D815"/>
        </row>
        <row r="816">
          <cell r="B816" t="str">
            <v>Битум ,мастика "Техномаст" 20 кг</v>
          </cell>
          <cell r="C816" t="str">
            <v>шт.</v>
          </cell>
          <cell r="D816"/>
        </row>
        <row r="817">
          <cell r="B817" t="str">
            <v>Доска обрезная 50х150</v>
          </cell>
          <cell r="C817" t="str">
            <v>м.куб.</v>
          </cell>
          <cell r="D817"/>
        </row>
        <row r="818">
          <cell r="B818" t="str">
            <v>Труба водосточная из оцинкованной стали (диаметр 100 мм, толщина 0,7 мм)</v>
          </cell>
          <cell r="C818" t="str">
            <v>м.п.</v>
          </cell>
          <cell r="D818"/>
        </row>
        <row r="819">
          <cell r="B819" t="str">
            <v>Пропан баллон 50л</v>
          </cell>
          <cell r="C819" t="str">
            <v>шт.</v>
          </cell>
          <cell r="D819"/>
        </row>
        <row r="820">
          <cell r="B820" t="str">
            <v>Профильный лист оцинкованный Н-44- 75 (толщиной 0,75 мм)</v>
          </cell>
          <cell r="C820" t="str">
            <v>м.кв.</v>
          </cell>
          <cell r="D820"/>
        </row>
        <row r="821">
          <cell r="B821" t="str">
            <v>Профнастил C8х1150</v>
          </cell>
          <cell r="C821" t="str">
            <v>м.кв.</v>
          </cell>
          <cell r="D821" t="str">
            <v>RAL по выбору заказчика</v>
          </cell>
        </row>
        <row r="822">
          <cell r="B822" t="str">
            <v xml:space="preserve">Профнастил для подшива С8  </v>
          </cell>
          <cell r="C822" t="str">
            <v>м.кв.</v>
          </cell>
          <cell r="D822" t="str">
            <v>RAL по выбору заказчика (с учетом  подрезки, подгонки)</v>
          </cell>
        </row>
        <row r="823">
          <cell r="B823" t="str">
            <v>Профнастил С10х1150</v>
          </cell>
          <cell r="C823" t="str">
            <v>м.кв.</v>
          </cell>
          <cell r="D823" t="str">
            <v>RAL по выбору заказчика</v>
          </cell>
        </row>
        <row r="824">
          <cell r="B824" t="str">
            <v>Саморез кровельный 4,9х29 по дереву со сверлом</v>
          </cell>
          <cell r="C824" t="str">
            <v>шт.</v>
          </cell>
          <cell r="D824"/>
        </row>
        <row r="825">
          <cell r="B825" t="str">
            <v>Саморез 4,2х51 пресс-шайбой, сверло</v>
          </cell>
          <cell r="C825" t="str">
            <v>шт.</v>
          </cell>
          <cell r="D825"/>
        </row>
        <row r="826">
          <cell r="B826" t="str">
            <v>Саморез кровельный бур с шайбой 5,5x38мм</v>
          </cell>
          <cell r="C826" t="str">
            <v>шт.</v>
          </cell>
          <cell r="D826"/>
        </row>
        <row r="827">
          <cell r="B827" t="str">
            <v>Саморезы кровельные с буром 4,8х50мм</v>
          </cell>
          <cell r="C827" t="str">
            <v>шт.</v>
          </cell>
          <cell r="D827"/>
        </row>
        <row r="828">
          <cell r="B828" t="str">
            <v>Саморезы кровельный 5,5х32мм</v>
          </cell>
          <cell r="C828" t="str">
            <v>шт.</v>
          </cell>
          <cell r="D828"/>
        </row>
        <row r="829">
          <cell r="B829" t="str">
            <v>Саморезы пресс-шайба 3,5*13</v>
          </cell>
          <cell r="C829" t="str">
            <v>шт.</v>
          </cell>
          <cell r="D829"/>
        </row>
        <row r="830">
          <cell r="B830" t="str">
            <v>Пароизоляция (Изоспан В, 70м2)</v>
          </cell>
          <cell r="C830" t="str">
            <v>рул.</v>
          </cell>
          <cell r="D830"/>
        </row>
        <row r="831">
          <cell r="B831" t="str">
            <v>Гидроизоляция (Изоспан С, 70м2)</v>
          </cell>
          <cell r="C831" t="str">
            <v>рул.</v>
          </cell>
          <cell r="D831"/>
        </row>
        <row r="832">
          <cell r="B832" t="str">
            <v>Жёлоб из оцинкованной стали (цвет белый, серый, коричневый)</v>
          </cell>
          <cell r="C832" t="str">
            <v>м.п.</v>
          </cell>
          <cell r="D832"/>
        </row>
        <row r="833">
          <cell r="B833" t="str">
            <v>Колено трубы ливневой из оцинкованной стали (цвет белый, серый, коричневый)</v>
          </cell>
          <cell r="C833" t="str">
            <v>шт.</v>
          </cell>
          <cell r="D833"/>
        </row>
        <row r="834">
          <cell r="B834" t="str">
            <v>Угол ливневой из оцинкованной стали (цвет белый, серый, коричневый)</v>
          </cell>
          <cell r="C834" t="str">
            <v>шт.</v>
          </cell>
          <cell r="D834"/>
        </row>
        <row r="835">
          <cell r="B835" t="str">
            <v>Кронштейн трубы ливневой/желоба</v>
          </cell>
          <cell r="C835" t="str">
            <v>шт.</v>
          </cell>
          <cell r="D835"/>
        </row>
        <row r="836">
          <cell r="B836" t="str">
            <v>Заглушка жёлоба</v>
          </cell>
          <cell r="C836" t="str">
            <v>шт.</v>
          </cell>
          <cell r="D836"/>
        </row>
        <row r="837">
          <cell r="B837" t="str">
            <v>Доборные элементы(коньки, планки и т.д.)</v>
          </cell>
          <cell r="C837" t="str">
            <v>м.п.</v>
          </cell>
          <cell r="D837"/>
        </row>
        <row r="838">
          <cell r="B838" t="str">
            <v>Клепки 3,2мм (1500 шт)</v>
          </cell>
          <cell r="C838" t="str">
            <v>уп.</v>
          </cell>
          <cell r="D838"/>
        </row>
        <row r="839">
          <cell r="B839" t="str">
            <v xml:space="preserve">Лист оцинкованный </v>
          </cell>
          <cell r="C839" t="str">
            <v>м.кв.</v>
          </cell>
          <cell r="D839" t="str">
            <v>RAL по выбору заказчика</v>
          </cell>
        </row>
        <row r="840">
          <cell r="B840" t="str">
            <v>Поликарбонат 6-8мм</v>
          </cell>
          <cell r="C840" t="str">
            <v>м.кв.</v>
          </cell>
          <cell r="D840" t="str">
            <v>RAL по выбору заказчика</v>
          </cell>
        </row>
        <row r="841">
          <cell r="B841"/>
          <cell r="C841"/>
          <cell r="D841"/>
        </row>
        <row r="842">
          <cell r="B842" t="str">
            <v>Раковина КСФ Ресса  56 мм</v>
          </cell>
          <cell r="C842" t="str">
            <v>шт.</v>
          </cell>
          <cell r="D842"/>
        </row>
        <row r="843">
          <cell r="B843" t="str">
            <v>Комплект сидение+крышка унитаза</v>
          </cell>
          <cell r="C843" t="str">
            <v>шт.</v>
          </cell>
          <cell r="D843"/>
        </row>
        <row r="844">
          <cell r="B844" t="str">
            <v>Смеситель на раковину однозахватный,хром</v>
          </cell>
          <cell r="C844" t="str">
            <v>шт.</v>
          </cell>
          <cell r="D844"/>
        </row>
        <row r="845">
          <cell r="B845" t="str">
            <v xml:space="preserve">Унитаз в комплекте(бочок, сидение, запорная арматура) </v>
          </cell>
          <cell r="C845" t="str">
            <v>шт.</v>
          </cell>
          <cell r="D845"/>
        </row>
        <row r="846">
          <cell r="B846" t="str">
            <v>Хомут 360х4.8мм прозр (100шт)</v>
          </cell>
          <cell r="C846" t="str">
            <v>уп.</v>
          </cell>
          <cell r="D846"/>
        </row>
        <row r="847">
          <cell r="B847" t="str">
            <v>Труба канализационная полипропилен 50*2000</v>
          </cell>
          <cell r="C847" t="str">
            <v>м.п.</v>
          </cell>
          <cell r="D847"/>
        </row>
        <row r="848">
          <cell r="B848" t="str">
            <v>Труба канализационная полипропилен 110*2000</v>
          </cell>
          <cell r="C848" t="str">
            <v>м.п.</v>
          </cell>
          <cell r="D848"/>
        </row>
        <row r="849">
          <cell r="B849" t="str">
            <v>Заглушка канализационная полипропилен d 50</v>
          </cell>
          <cell r="C849" t="str">
            <v>шт.</v>
          </cell>
          <cell r="D849"/>
        </row>
        <row r="850">
          <cell r="B850" t="str">
            <v>Заглушка канализационная полипропилен d 110</v>
          </cell>
          <cell r="C850" t="str">
            <v>шт.</v>
          </cell>
          <cell r="D850"/>
        </row>
        <row r="851">
          <cell r="B851" t="str">
            <v>Отвод канализационный полипропилен d 50</v>
          </cell>
          <cell r="C851" t="str">
            <v>шт.</v>
          </cell>
          <cell r="D851"/>
        </row>
        <row r="852">
          <cell r="B852" t="str">
            <v>Отвод канализационный полипропилен d 110</v>
          </cell>
          <cell r="C852" t="str">
            <v>шт.</v>
          </cell>
          <cell r="D852"/>
        </row>
        <row r="853">
          <cell r="B853" t="str">
            <v>Переход канализационный полипропилен 110*50</v>
          </cell>
          <cell r="C853" t="str">
            <v>шт.</v>
          </cell>
          <cell r="D853"/>
        </row>
        <row r="854">
          <cell r="B854" t="str">
            <v>Тройник канализационный полипропилен 50*4850</v>
          </cell>
          <cell r="C854" t="str">
            <v>шт.</v>
          </cell>
          <cell r="D854"/>
        </row>
        <row r="855">
          <cell r="B855" t="str">
            <v>Тройник канализационный полипропилен 110*110</v>
          </cell>
          <cell r="C855" t="str">
            <v>шт.</v>
          </cell>
          <cell r="D855"/>
        </row>
        <row r="856">
          <cell r="B856" t="str">
            <v>Тройник канализационный полипропилен 110*50</v>
          </cell>
          <cell r="C856" t="str">
            <v>шт.</v>
          </cell>
          <cell r="D856"/>
        </row>
        <row r="857">
          <cell r="B857" t="str">
            <v>Кран шаровый полипропиленовый ( ВАЛТЕК d 20)</v>
          </cell>
          <cell r="C857" t="str">
            <v>шт.</v>
          </cell>
          <cell r="D857"/>
        </row>
        <row r="858">
          <cell r="B858" t="str">
            <v>Решетки вентиляционные (150х150)</v>
          </cell>
          <cell r="C858" t="str">
            <v>шт.</v>
          </cell>
          <cell r="D858"/>
        </row>
        <row r="859">
          <cell r="B859" t="str">
            <v>Насос циркуляц. с гайками  Grundfos UPS 25-40</v>
          </cell>
          <cell r="C859" t="str">
            <v>шт.</v>
          </cell>
          <cell r="D859"/>
        </row>
        <row r="860">
          <cell r="B860" t="str">
            <v>Труба полипропилен d=16</v>
          </cell>
          <cell r="C860" t="str">
            <v>м.п.</v>
          </cell>
          <cell r="D860"/>
        </row>
        <row r="861">
          <cell r="B861" t="str">
            <v>Труба полипропилен d=20</v>
          </cell>
          <cell r="C861" t="str">
            <v>м.п.</v>
          </cell>
          <cell r="D861"/>
        </row>
        <row r="862">
          <cell r="B862" t="str">
            <v>Труба полипропилен d=25</v>
          </cell>
          <cell r="C862" t="str">
            <v>м.п.</v>
          </cell>
          <cell r="D862"/>
        </row>
        <row r="863">
          <cell r="B863" t="str">
            <v>Труба полипропилен d=32</v>
          </cell>
          <cell r="C863" t="str">
            <v>м.п.</v>
          </cell>
          <cell r="D863"/>
        </row>
        <row r="864">
          <cell r="B864" t="str">
            <v>Трубная изоляция 16</v>
          </cell>
          <cell r="C864" t="str">
            <v>м.п.</v>
          </cell>
          <cell r="D864"/>
        </row>
        <row r="865">
          <cell r="B865" t="str">
            <v>Трубная изоляция 20</v>
          </cell>
          <cell r="C865" t="str">
            <v>м.п.</v>
          </cell>
          <cell r="D865"/>
        </row>
        <row r="866">
          <cell r="B866" t="str">
            <v>Трубная изоляция 25</v>
          </cell>
          <cell r="C866" t="str">
            <v>м.п.</v>
          </cell>
          <cell r="D866"/>
        </row>
        <row r="867">
          <cell r="B867" t="str">
            <v>Трубная изоляция 32</v>
          </cell>
          <cell r="C867" t="str">
            <v>м.п.</v>
          </cell>
          <cell r="D867"/>
        </row>
        <row r="868">
          <cell r="B868" t="str">
            <v>Водонагреватель проточный City 3500 3,5 кВт душ+кран Thermex (либо аналог)</v>
          </cell>
          <cell r="C868" t="str">
            <v>шт.</v>
          </cell>
          <cell r="D868"/>
        </row>
        <row r="869">
          <cell r="B869" t="str">
            <v>Канализационный насос SANIBROYEUR (измельчитель) SFA</v>
          </cell>
          <cell r="C869" t="str">
            <v>шт.</v>
          </cell>
          <cell r="D869"/>
        </row>
        <row r="870">
          <cell r="B870" t="str">
            <v>Антифриз (для котлов отопления)</v>
          </cell>
          <cell r="C870" t="str">
            <v>л</v>
          </cell>
          <cell r="D870"/>
        </row>
        <row r="871">
          <cell r="B871" t="str">
            <v>Шпилька 10*2000</v>
          </cell>
          <cell r="C871" t="str">
            <v>шт.</v>
          </cell>
          <cell r="D871"/>
        </row>
        <row r="872">
          <cell r="B872" t="str">
            <v>Гофра для унитаза</v>
          </cell>
          <cell r="C872" t="str">
            <v>шт.</v>
          </cell>
          <cell r="D872"/>
        </row>
        <row r="873">
          <cell r="B873" t="str">
            <v>Сифон с гофрой для раковины</v>
          </cell>
          <cell r="C873" t="str">
            <v>шт.</v>
          </cell>
          <cell r="D873"/>
        </row>
        <row r="874">
          <cell r="B874" t="str">
            <v>Герметик сантехнический туба 280 мл</v>
          </cell>
          <cell r="C874" t="str">
            <v>шт.</v>
          </cell>
          <cell r="D874"/>
        </row>
        <row r="875">
          <cell r="B875" t="str">
            <v>Кран Маевского</v>
          </cell>
          <cell r="C875" t="str">
            <v>шт.</v>
          </cell>
          <cell r="D875"/>
        </row>
        <row r="876">
          <cell r="B876" t="str">
            <v>Счётчик для холодной и горячей воды</v>
          </cell>
          <cell r="C876" t="str">
            <v>шт.</v>
          </cell>
          <cell r="D876"/>
        </row>
        <row r="877">
          <cell r="B877" t="str">
            <v>Труба металлопластик d16*2мм</v>
          </cell>
          <cell r="C877" t="str">
            <v>шт.</v>
          </cell>
          <cell r="D877"/>
        </row>
        <row r="878">
          <cell r="B878" t="str">
            <v>Труба металлическая 20-100 мм.тощина стенки 2 мм</v>
          </cell>
          <cell r="C878" t="str">
            <v>м.п.</v>
          </cell>
          <cell r="D878"/>
        </row>
        <row r="879">
          <cell r="B879" t="str">
            <v>Фитинги полипропиленовые (угол, тройник, патрубок, обвод, муфта, переход)</v>
          </cell>
          <cell r="C879" t="str">
            <v>шт.</v>
          </cell>
          <cell r="D879"/>
        </row>
        <row r="880">
          <cell r="B880" t="str">
            <v>Фитинги металл (угол, тройник, патрубок, обвод, муфта, переход, диаметром до 100 мм)</v>
          </cell>
          <cell r="C880" t="str">
            <v>шт.</v>
          </cell>
          <cell r="D880"/>
        </row>
        <row r="881">
          <cell r="B881" t="str">
            <v>Гибкая подводка сантехническая</v>
          </cell>
          <cell r="C881" t="str">
            <v>шт.</v>
          </cell>
          <cell r="D881"/>
        </row>
        <row r="882">
          <cell r="B882" t="str">
            <v>Водонагреватель накопительный (50 л.) Thermex (либо аналог)</v>
          </cell>
          <cell r="C882" t="str">
            <v>шт.</v>
          </cell>
          <cell r="D882"/>
        </row>
        <row r="883">
          <cell r="B883" t="str">
            <v>Замена сливного механизма в бачке унитаза (материал + работа)</v>
          </cell>
          <cell r="C883" t="str">
            <v>шт.</v>
          </cell>
          <cell r="D883"/>
        </row>
        <row r="884">
          <cell r="B884" t="str">
            <v>Манжет 40x20, 50X25X30, 50X70, 50X40.</v>
          </cell>
          <cell r="C884" t="str">
            <v>шт.</v>
          </cell>
          <cell r="D884"/>
        </row>
        <row r="885">
          <cell r="B885" t="str">
            <v>Смесительный узел WMG 3/4-4 (аналог УСВК 3/4-4)</v>
          </cell>
          <cell r="C885" t="str">
            <v>шт.</v>
          </cell>
          <cell r="D885"/>
        </row>
        <row r="886">
          <cell r="B886" t="str">
            <v>Комплект картриджей для фильтра Аквафор (либо аналога)</v>
          </cell>
          <cell r="C886" t="str">
            <v>комплект</v>
          </cell>
          <cell r="D886"/>
        </row>
        <row r="887">
          <cell r="B887" t="str">
            <v>Фильтр под мойкой Аквафор Трио Норма с обратным осмосом</v>
          </cell>
          <cell r="C887" t="str">
            <v>комплект</v>
          </cell>
          <cell r="D887" t="str">
            <v>Аналог согласовывается с заказчиков</v>
          </cell>
        </row>
        <row r="888">
          <cell r="B888"/>
          <cell r="C888"/>
          <cell r="D888"/>
        </row>
        <row r="889">
          <cell r="B889" t="str">
            <v>Арматура d= 10-12мм</v>
          </cell>
          <cell r="C889" t="str">
            <v>м.п.</v>
          </cell>
          <cell r="D889"/>
        </row>
        <row r="890">
          <cell r="B890" t="str">
            <v>Лист металлический (1,2мм х/к 1,25х2,5м)</v>
          </cell>
          <cell r="C890" t="str">
            <v>м.кв.</v>
          </cell>
          <cell r="D890"/>
        </row>
        <row r="891">
          <cell r="B891" t="str">
            <v>Уголок металический 50х50х4</v>
          </cell>
          <cell r="C891" t="str">
            <v>м.п.</v>
          </cell>
          <cell r="D891"/>
        </row>
        <row r="892">
          <cell r="B892" t="str">
            <v>Уголок металлический 100х100х7</v>
          </cell>
          <cell r="C892" t="str">
            <v>м.п.</v>
          </cell>
          <cell r="D892"/>
        </row>
        <row r="893">
          <cell r="B893" t="str">
            <v>Уголок металический 25х25х3</v>
          </cell>
          <cell r="C893" t="str">
            <v>м.п.</v>
          </cell>
          <cell r="D893"/>
        </row>
        <row r="894">
          <cell r="B894" t="str">
            <v>Уголок металический 20х20х3</v>
          </cell>
          <cell r="C894" t="str">
            <v>м.п.</v>
          </cell>
          <cell r="D894"/>
        </row>
        <row r="895">
          <cell r="B895" t="str">
            <v xml:space="preserve">Труба профильная 50х50х2 </v>
          </cell>
          <cell r="C895" t="str">
            <v>м.п.</v>
          </cell>
          <cell r="D895"/>
        </row>
        <row r="896">
          <cell r="B896" t="str">
            <v xml:space="preserve">Труба профильная 80х80х2 </v>
          </cell>
          <cell r="C896" t="str">
            <v>м.п.</v>
          </cell>
          <cell r="D896"/>
        </row>
        <row r="897">
          <cell r="B897" t="str">
            <v xml:space="preserve">Труба профильная 100х100х2 </v>
          </cell>
          <cell r="C897" t="str">
            <v>м.п.</v>
          </cell>
          <cell r="D897"/>
        </row>
        <row r="898">
          <cell r="B898" t="str">
            <v>Раздвижная решетка из металла</v>
          </cell>
          <cell r="C898" t="str">
            <v>м.кв.</v>
          </cell>
          <cell r="D898" t="str">
            <v xml:space="preserve">(подвижные (основные) стойки – проф. труба 20*10,рама проф.труба,складные элементы (гармошка)-полоса 20*4,  центральный паз,ВЕРХНЕЕ РАСПОЛОЖЕНИЕ РОЛИКА, 2 проушины под навесной замок, врезной замок «Kale Kilit», подъемная нижняя направляющая решетки (съемная нижняя направляющая), поворотное полотно решетки, окрашенная порошковым покрытием белого цвета RAL 9016)       </v>
          </cell>
        </row>
        <row r="899">
          <cell r="B899" t="str">
            <v xml:space="preserve">Труба профильная 40х25х2 </v>
          </cell>
          <cell r="C899" t="str">
            <v>м.п.</v>
          </cell>
          <cell r="D899"/>
        </row>
        <row r="900">
          <cell r="B900" t="str">
            <v xml:space="preserve">Сетка сварная 50х50х4 </v>
          </cell>
          <cell r="C900" t="str">
            <v>м.кв.</v>
          </cell>
          <cell r="D900"/>
        </row>
        <row r="901">
          <cell r="B901" t="str">
            <v>Сетка рабица</v>
          </cell>
          <cell r="C901" t="str">
            <v>м.кв.</v>
          </cell>
          <cell r="D901"/>
        </row>
        <row r="902">
          <cell r="B902" t="str">
            <v>Электроды МР-3(ЛЭЗ) d=3мм</v>
          </cell>
          <cell r="C902" t="str">
            <v>кг</v>
          </cell>
          <cell r="D902"/>
        </row>
        <row r="903">
          <cell r="B903" t="str">
            <v xml:space="preserve">Труба профильная 60х60х2 </v>
          </cell>
          <cell r="C903" t="str">
            <v>м.п.</v>
          </cell>
          <cell r="D903"/>
        </row>
        <row r="904">
          <cell r="B904" t="str">
            <v xml:space="preserve">Труба профильная 40х40х2 </v>
          </cell>
          <cell r="C904" t="str">
            <v>м.п.</v>
          </cell>
          <cell r="D904"/>
        </row>
        <row r="905">
          <cell r="B905" t="str">
            <v>Швеллер стальной 50</v>
          </cell>
          <cell r="C905" t="str">
            <v>м.п.</v>
          </cell>
          <cell r="D905"/>
        </row>
        <row r="906">
          <cell r="B906" t="str">
            <v>Швеллер стальной 65</v>
          </cell>
          <cell r="C906" t="str">
            <v>м.п.</v>
          </cell>
          <cell r="D906"/>
        </row>
        <row r="907">
          <cell r="B907" t="str">
            <v>Швеллер стальной 80</v>
          </cell>
          <cell r="C907" t="str">
            <v>м.п.</v>
          </cell>
          <cell r="D907"/>
        </row>
        <row r="908">
          <cell r="B908" t="str">
            <v>Швеллер стальной 100</v>
          </cell>
          <cell r="C908" t="str">
            <v>м.п.</v>
          </cell>
          <cell r="D908"/>
        </row>
        <row r="909">
          <cell r="B909"/>
          <cell r="C909"/>
          <cell r="D909"/>
        </row>
        <row r="910">
          <cell r="B910" t="str">
            <v>Профиль AR 41/44/45</v>
          </cell>
          <cell r="C910" t="str">
            <v>м.кв.</v>
          </cell>
          <cell r="D910"/>
        </row>
        <row r="911">
          <cell r="B911" t="str">
            <v>Профиль AER-44S/55S</v>
          </cell>
          <cell r="C911" t="str">
            <v>м.кв.</v>
          </cell>
          <cell r="D911"/>
        </row>
        <row r="912">
          <cell r="B912" t="str">
            <v>ПИМ (напр., до 30/50 кг)</v>
          </cell>
          <cell r="C912" t="str">
            <v>шт.</v>
          </cell>
          <cell r="D912"/>
        </row>
        <row r="913">
          <cell r="B913" t="str">
            <v>Электропривод с аварийным открыванием</v>
          </cell>
          <cell r="C913" t="str">
            <v>шт.</v>
          </cell>
          <cell r="D913"/>
        </row>
        <row r="914">
          <cell r="B914" t="str">
            <v>Шина направляющая</v>
          </cell>
          <cell r="C914" t="str">
            <v>м.п.</v>
          </cell>
          <cell r="D914"/>
        </row>
        <row r="915">
          <cell r="B915" t="str">
            <v>Вороток</v>
          </cell>
          <cell r="C915" t="str">
            <v>шт.</v>
          </cell>
          <cell r="D915"/>
        </row>
        <row r="916">
          <cell r="B916" t="str">
            <v>Ригель блокирующий (RG2;RG3;RG4)</v>
          </cell>
          <cell r="C916" t="str">
            <v>шт.</v>
          </cell>
          <cell r="D916"/>
        </row>
        <row r="917">
          <cell r="B917" t="str">
            <v>Дополнительный профиль для обхода дверных ручек (напр. VEKA) (либо аналог)</v>
          </cell>
          <cell r="C917" t="str">
            <v>м.п.</v>
          </cell>
          <cell r="D917" t="str">
            <v xml:space="preserve"> Аналог согласовывается с заказчиком</v>
          </cell>
        </row>
        <row r="918">
          <cell r="B918" t="str">
            <v>Выключатель управления с ключа</v>
          </cell>
          <cell r="C918" t="str">
            <v>шт.</v>
          </cell>
          <cell r="D918"/>
        </row>
        <row r="919">
          <cell r="B919" t="str">
            <v>Перфорированный профиль СТ 75/105</v>
          </cell>
          <cell r="C919" t="str">
            <v>м.кв.</v>
          </cell>
          <cell r="D919"/>
        </row>
        <row r="920">
          <cell r="B920" t="str">
            <v>Профиль решетчатый AEG56</v>
          </cell>
          <cell r="C920" t="str">
            <v>м.кв.</v>
          </cell>
          <cell r="D920"/>
        </row>
        <row r="921">
          <cell r="B921" t="str">
            <v>Профиль RH58</v>
          </cell>
          <cell r="C921" t="str">
            <v>м.кв.</v>
          </cell>
          <cell r="D921"/>
        </row>
        <row r="922">
          <cell r="B922" t="str">
            <v>Пульт 2 канальный</v>
          </cell>
          <cell r="C922" t="str">
            <v>шт.</v>
          </cell>
          <cell r="D922"/>
        </row>
        <row r="923">
          <cell r="B923" t="str">
            <v>Пульт 4 канальный</v>
          </cell>
          <cell r="C923" t="str">
            <v>шт.</v>
          </cell>
          <cell r="D923"/>
        </row>
        <row r="924">
          <cell r="B924" t="str">
            <v>Аварийный механизм</v>
          </cell>
          <cell r="C924" t="str">
            <v>шт.</v>
          </cell>
          <cell r="D924"/>
        </row>
        <row r="925">
          <cell r="B925" t="str">
            <v>Замок ригельный нижний (напр.,RL)</v>
          </cell>
          <cell r="C925" t="str">
            <v>шт.</v>
          </cell>
          <cell r="D925"/>
        </row>
        <row r="926">
          <cell r="B926" t="str">
            <v>Пружина верхняя тяговая</v>
          </cell>
          <cell r="C926" t="str">
            <v>шт.</v>
          </cell>
          <cell r="D926"/>
        </row>
        <row r="927">
          <cell r="B927" t="str">
            <v>Блок управления привода рольставни</v>
          </cell>
          <cell r="C927" t="str">
            <v>шт.</v>
          </cell>
          <cell r="D927"/>
        </row>
        <row r="928">
          <cell r="B928" t="str">
            <v>Замок верхний</v>
          </cell>
          <cell r="C928" t="str">
            <v>шт.</v>
          </cell>
          <cell r="D928"/>
        </row>
        <row r="929">
          <cell r="B929" t="str">
            <v>Радиомодуль</v>
          </cell>
          <cell r="C929" t="str">
            <v>шт.</v>
          </cell>
          <cell r="D929"/>
        </row>
        <row r="930">
          <cell r="B930" t="str">
            <v>Крышка боковая SF45/205u-B Alutech</v>
          </cell>
          <cell r="C930" t="str">
            <v>шт.</v>
          </cell>
          <cell r="D930" t="str">
            <v>Допускается применение аналога по при обязательном согласовании заказчика</v>
          </cell>
        </row>
        <row r="931">
          <cell r="B931" t="str">
            <v>Подшипник BB12x28 Alutech</v>
          </cell>
          <cell r="C931" t="str">
            <v>шт.</v>
          </cell>
          <cell r="D931" t="str">
            <v>Допускается применение аналога по при обязательном согласовании заказчика</v>
          </cell>
        </row>
        <row r="932">
          <cell r="B932" t="str">
            <v>Капсула универсальная KU60 Alutech</v>
          </cell>
          <cell r="C932" t="str">
            <v>шт.</v>
          </cell>
          <cell r="D932" t="str">
            <v>Допускается применение аналога по при обязательном согласовании заказчика</v>
          </cell>
        </row>
        <row r="933">
          <cell r="B933" t="str">
            <v>Вал октагональный RT60x0,8 Alutech</v>
          </cell>
          <cell r="C933" t="str">
            <v>шт.</v>
          </cell>
          <cell r="D933" t="str">
            <v>Допускается применение аналога по при обязательном согласовании заказчика</v>
          </cell>
        </row>
        <row r="934">
          <cell r="B934" t="str">
            <v>Короб защитный SB45/205 Alutech</v>
          </cell>
          <cell r="C934" t="str">
            <v>м.п.</v>
          </cell>
          <cell r="D934" t="str">
            <v>Допускается применение аналога по при обязательном согласовании заказчика</v>
          </cell>
        </row>
        <row r="935">
          <cell r="B935" t="str">
            <v>Устройство направляющее GD9/U / GD14/U Alutech</v>
          </cell>
          <cell r="C935" t="str">
            <v>шт.</v>
          </cell>
          <cell r="D935" t="str">
            <v>Допускается применение аналога по при обязательном согласовании заказчика</v>
          </cell>
        </row>
        <row r="936">
          <cell r="B936" t="str">
            <v>Заглушка PP12 Alutech</v>
          </cell>
          <cell r="C936" t="str">
            <v>шт.</v>
          </cell>
          <cell r="D936" t="str">
            <v>Допускается применение аналога по при обязательном согласовании заказчика</v>
          </cell>
        </row>
        <row r="937">
          <cell r="B937" t="str">
            <v>Полоса запорная PT44 Alutech</v>
          </cell>
          <cell r="C937" t="str">
            <v>м.п.</v>
          </cell>
          <cell r="D937" t="str">
            <v>Допускается применение аналога по при обязательном согласовании заказчика</v>
          </cell>
        </row>
        <row r="938">
          <cell r="B938" t="str">
            <v>Профиль концевой ES9x45RI/eco /  ES14x51RI  /  ESU13x52I Alutech</v>
          </cell>
          <cell r="C938" t="str">
            <v>м.п.</v>
          </cell>
          <cell r="D938" t="str">
            <v>Допускается применение аналога по при обязательном согласовании заказчика</v>
          </cell>
        </row>
        <row r="939">
          <cell r="B939" t="str">
            <v>Стопор ST40  Alutech</v>
          </cell>
          <cell r="C939" t="str">
            <v>шт.</v>
          </cell>
          <cell r="D939" t="str">
            <v>Допускается применение аналога по при обязательном согласовании заказчика</v>
          </cell>
        </row>
        <row r="940">
          <cell r="B940" t="str">
            <v>Замок боковой SP44/S / SP55m/S / SP65 /SP75 / SP105 Alutech</v>
          </cell>
          <cell r="C940" t="str">
            <v>шт.</v>
          </cell>
          <cell r="D940" t="str">
            <v>Допускается применение аналога по при обязательном согласовании заказчика</v>
          </cell>
        </row>
        <row r="941">
          <cell r="B941" t="str">
            <v>Укладчик универсальный инерционный UC - 1090111 Alutech</v>
          </cell>
          <cell r="C941" t="str">
            <v>шт.</v>
          </cell>
          <cell r="D941" t="str">
            <v>Допускается применение аналога по при обязательном согласовании заказчика</v>
          </cell>
        </row>
        <row r="942">
          <cell r="B942" t="str">
            <v>Редуктор W35M - 1100232 Alutech</v>
          </cell>
          <cell r="C942" t="str">
            <v>шт.</v>
          </cell>
          <cell r="D942" t="str">
            <v>Допускается применение аналога по при обязательном согласовании заказчика</v>
          </cell>
        </row>
        <row r="943">
          <cell r="B943" t="str">
            <v>Кардан CJ7/P Alutech</v>
          </cell>
          <cell r="C943" t="str">
            <v>шт.</v>
          </cell>
          <cell r="D943" t="str">
            <v>Допускается применение аналога по при обязательном согласовании заказчика</v>
          </cell>
        </row>
        <row r="944">
          <cell r="B944" t="str">
            <v>Втулка приводная PV - 1100600 Alutech</v>
          </cell>
          <cell r="C944" t="str">
            <v>шт.</v>
          </cell>
          <cell r="D944" t="str">
            <v>Допускается применение аналога по при обязательном согласовании заказчика</v>
          </cell>
        </row>
        <row r="945">
          <cell r="B945" t="str">
            <v>Штифт приводной BC - 1100500 Alutech</v>
          </cell>
          <cell r="C945" t="str">
            <v>шт.</v>
          </cell>
          <cell r="D945" t="str">
            <v>Допускается применение аналога по при обязательном согласовании заказчика</v>
          </cell>
        </row>
        <row r="946">
          <cell r="B946" t="str">
            <v>Клипса пружинная CL - 1100701 Alutech</v>
          </cell>
          <cell r="C946" t="str">
            <v>шт.</v>
          </cell>
          <cell r="D946" t="str">
            <v>Допускается применение аналога по при обязательном согласовании заказчика</v>
          </cell>
        </row>
        <row r="947">
          <cell r="B947" t="str">
            <v>Шкив  TP140 - 1090400 Alutech</v>
          </cell>
          <cell r="C947" t="str">
            <v>шт.</v>
          </cell>
          <cell r="D947" t="str">
            <v>Допускается применение аналога по при обязательном согласовании заказчика</v>
          </cell>
        </row>
        <row r="948">
          <cell r="B948" t="str">
            <v>Кольцо ригельное R60 - 1113102 / R40 - 1113101 Alutech</v>
          </cell>
          <cell r="C948" t="str">
            <v>шт.</v>
          </cell>
          <cell r="D948" t="str">
            <v>Допускается применение аналога по при обязательном согласовании заказчика</v>
          </cell>
        </row>
        <row r="949">
          <cell r="B949" t="str">
            <v>Пластина крепление KMU - 1140901 Alutech</v>
          </cell>
          <cell r="C949" t="str">
            <v>шт.</v>
          </cell>
          <cell r="D949" t="str">
            <v>Допускается применение аналога по при обязательном согласовании заказчика</v>
          </cell>
        </row>
        <row r="950">
          <cell r="B950" t="str">
            <v>Рукоятка телескопическая  HD - 1120600 Alutech</v>
          </cell>
          <cell r="C950" t="str">
            <v>шт.</v>
          </cell>
          <cell r="D950" t="str">
            <v>Допускается применение аналога по при обязательном согласовании заказчика</v>
          </cell>
        </row>
        <row r="951">
          <cell r="B951" t="str">
            <v>Укладчик для шнура (в сборе) SBG - 1090701 Alutech</v>
          </cell>
          <cell r="C951" t="str">
            <v>шт.</v>
          </cell>
          <cell r="D951" t="str">
            <v>Допускается применение аналога по при обязательном согласовании заказчика</v>
          </cell>
        </row>
        <row r="952">
          <cell r="B952" t="str">
            <v>Рольставня Alutech с электроприводом и системой аварийного открытия  (редутор либо расцепитель) под ключ, полный комплект (профиль AR41/44/45)</v>
          </cell>
          <cell r="C952" t="str">
            <v>м.кв.</v>
          </cell>
          <cell r="D952" t="str">
            <v>Стоимость за 1 м2 готового изделия в сборе (Профиль AR41/44; короб; направляющие; ригеля; электродвигатель, вал,  механизм авариного открывания; ключ-кнопка + клавишный выключатель и т.п. Допускается применение аналога по при обязательном согласовании заказчика</v>
          </cell>
        </row>
        <row r="953">
          <cell r="B953" t="str">
            <v>Рольставня Alutech механическая  в сборе (Профиль AR41/44/45), под ключ полный комплект</v>
          </cell>
          <cell r="C953" t="str">
            <v>м.кв.</v>
          </cell>
          <cell r="D953" t="str">
            <v>Стоимость за 1 м2 готового изделия в сборе (Профиль AR41/44; короб; направляющие; ригеля; электродвигатель, вал,  механизм авариного открывания; ключ-кнопка + клавишный выключатель и т.п. Допускается применение аналога по при обязательном согласовании заказчика</v>
          </cell>
        </row>
        <row r="954">
          <cell r="B954" t="str">
            <v>Рольставня Alutechс электроприводом и системой аварийного открытия(редутор либо расцепитель)  в сборе (Профиль  AER-44S/55S)</v>
          </cell>
          <cell r="C954" t="str">
            <v>м.кв.</v>
          </cell>
          <cell r="D954" t="str">
            <v>Стоимость за 1 м2 готового изделия в сборе (Профиль AR41/44; короб; направляющие; ригеля; электродвигатель, вал,  механизм авариного открывания; ключ-кнопка + клавишный выключатель и т.п. Допускается применение аналога по при обязательном согласовании заказчика</v>
          </cell>
        </row>
        <row r="955">
          <cell r="B955" t="str">
            <v>Рольставня Alutech механическая  в сборе (Профиль AER-44S/55S) под ключ, полный комплект</v>
          </cell>
          <cell r="C955" t="str">
            <v>м.кв.</v>
          </cell>
          <cell r="D955" t="str">
            <v>Стоимость за 1 м2 готового изделия в сборе (Профиль AR41/44; короб; направляющие; ригеля; электродвигатель, вал,  механизм авариного открывания; ключ-кнопка + клавишный выключатель и т.п. Допускается применение аналога по при обязательном согласовании заказчика</v>
          </cell>
        </row>
        <row r="956">
          <cell r="B956" t="str">
            <v>Рольставня Alutech с электроприводом и системой аварийного открытия (редутор либо расцепитель)  в сборе ( профиль перфорированный СТ75/105П) под ключ, полный комплект</v>
          </cell>
          <cell r="C956" t="str">
            <v>м.кв.</v>
          </cell>
          <cell r="D956" t="str">
            <v>Стоимость за 1 м2 готового изделия в сборе (Профиль AR41/44; короб; направляющие; ригеля; электродвигатель, вал,  механизм авариного открывания; ключ-кнопка + клавишный выключатель и т.п. Допускается применение аналога по при обязательном согласовании заказчика</v>
          </cell>
        </row>
        <row r="957">
          <cell r="B957" t="str">
            <v>Рольставня Alutech с электроприводом и системой аварийного открытия (редутор либо расцепитель)  в сборе (  профиль решетчатый AEG56) под ключ, полный комплект</v>
          </cell>
          <cell r="C957" t="str">
            <v>м.кв.</v>
          </cell>
          <cell r="D957" t="str">
            <v>Стоимость за 1 м2 готового изделия в сборе (Профиль AR41/44; короб; направляющие; ригеля; электродвигатель, вал,  механизм авариного открывания; ключ-кнопка + клавишный выключатель и т.п. Допускается применение аналога по при обязательном согласовании заказчика</v>
          </cell>
        </row>
        <row r="958">
          <cell r="B958"/>
          <cell r="C958"/>
          <cell r="D958"/>
        </row>
        <row r="959">
          <cell r="B959" t="str">
            <v>Дверной блок ПВХ с остеклением (входная группа)  (профиль Rehau, КБЕ, VEKA + остекление) с фурнитурой, ручками, замком и комплетом ключей  4 шт.</v>
          </cell>
          <cell r="C959" t="str">
            <v>м.кв.</v>
          </cell>
          <cell r="D959" t="str">
            <v xml:space="preserve">Количество камер 5 
Монтажная глубина 70 мм 
Толщина наружной стенки 2,8 мм 
Толщина стеклопакета 32-40 мм 
Сопротивление теплопередаче 0,85 м2хС/Вт 
Количество контуров уплотнения 2 
Звукоизоляция  38 дБ 
Высота комбинации коробка + створка 120 мм 
</v>
          </cell>
        </row>
        <row r="960">
          <cell r="B960" t="str">
            <v>Дверной блок Алюминий с остеклением (входная группа)  (профиль ALUTECH, VIDNAL + остекление) с фурнитурой, ручками, замком и комплетом ключей  4 шт.</v>
          </cell>
          <cell r="C960" t="str">
            <v>м.кв.</v>
          </cell>
          <cell r="D960" t="str">
            <v xml:space="preserve">Тип профиля теплый 
Монтажная ширина 72 мм 
Минимальная видимая ширина профиля 70 мм 
Максимальная видимая ширина профиля 118 мм 
Толщина заполнения  50 мм 
Звукоизоляция  43 дБ 
Водопроницаемость класс A0 
Воздухопроницаемость класс A 
Сопротивление ветровой нагрузке класс A 
Ширина терморазрыва 34 мм 
Сопротивление теплопередаче 1,0 м2хС/Вт 
</v>
          </cell>
        </row>
        <row r="961">
          <cell r="B961" t="str">
            <v>Нащельник универсальный самоклеющийся</v>
          </cell>
          <cell r="C961" t="str">
            <v>м.п.</v>
          </cell>
          <cell r="D961"/>
        </row>
        <row r="962">
          <cell r="B962" t="str">
            <v>Рама ПВХ со стеклопакетом комплектом фурнитуры</v>
          </cell>
          <cell r="C962" t="str">
            <v>м.кв.</v>
          </cell>
          <cell r="D962"/>
        </row>
        <row r="963">
          <cell r="B963" t="str">
            <v>Перегородка из профиля ПВХ с заполнением стеклом с входной группой, комплектом фурнитуры, ручек и замков и комплектом ключей 4 шт. (Rehau; KBE, VEKA)</v>
          </cell>
          <cell r="C963" t="str">
            <v>м.кв.</v>
          </cell>
          <cell r="D963" t="str">
            <v xml:space="preserve">Количество камер 3 
Монтажная глубина 60 мм 
Толщина наружной стенки 2,7 мм 
Толщина стеклопакета  32 мм 
Сопротивление теплопередаче 0,68 м2хС/Вт 
Количество контуров уплотнения 2 
Звукоизоляция 20 дБ 
Высота комбинации коробка + створка 105 мм 
</v>
          </cell>
        </row>
        <row r="964">
          <cell r="B964" t="str">
            <v>Алюминиевая перегородка с заполнением стеклом с входной группой, с комплектом фурнитуры, ручек, замков и комплектом ключей 4 шт.   (профиль ALUTECH, VIDNAL + остекление)</v>
          </cell>
          <cell r="C964" t="str">
            <v>м.кв.</v>
          </cell>
          <cell r="D964" t="str">
            <v xml:space="preserve">Тип профиля теплый 
Монтажная ширина 72 мм 
Минимальная видимая ширина профиля 70 мм 
Максимальная видимая ширина профиля 118 мм 
Толщина заполнения  50 мм 
Звукоизоляция  43 дБ 
Водопроницаемость класс A0 
Воздухопроницаемость класс A 
Сопротивление ветровой нагрузке класс A 
Ширина терморазрыва 34 мм 
Сопротивление теплопередаче 1,0 м2хС/Вт 
</v>
          </cell>
        </row>
        <row r="965">
          <cell r="B965" t="str">
            <v>Алюминиевая перегородка с заполнением стеклом без входной группы, с комплектом фурнитуры  (профиль ALUTECH, VIDNAL + остекление)</v>
          </cell>
          <cell r="C965" t="str">
            <v>м.кв.</v>
          </cell>
          <cell r="D965" t="str">
            <v xml:space="preserve">Тип профиля теплый 
Монтажная ширина 72 мм 
Минимальная видимая ширина профиля 70 мм 
Максимальная видимая ширина профиля 118 мм 
Толщина заполнения  50 мм 
Звукоизоляция  43 дБ 
Водопроницаемость класс A0 
Воздухопроницаемость класс A 
Сопротивление ветровой нагрузке класс A 
Ширина терморазрыва 34 мм 
Сопротивление теплопередаче 1,0 м2хС/Вт 
</v>
          </cell>
        </row>
        <row r="966">
          <cell r="B966" t="str">
            <v>Гайка шестигранная оцинк. м8</v>
          </cell>
          <cell r="C966" t="str">
            <v>шт.</v>
          </cell>
          <cell r="D966"/>
        </row>
        <row r="967">
          <cell r="B967" t="str">
            <v>Личинка цилиндрового замка</v>
          </cell>
          <cell r="C967" t="str">
            <v>шт.</v>
          </cell>
          <cell r="D967"/>
        </row>
        <row r="968">
          <cell r="B968" t="str">
            <v>Ключевина</v>
          </cell>
          <cell r="C968" t="str">
            <v>шт.</v>
          </cell>
          <cell r="D968"/>
        </row>
        <row r="969">
          <cell r="B969" t="str">
            <v>Замок кодовый механический Нора-М 201</v>
          </cell>
          <cell r="C969" t="str">
            <v>шт.</v>
          </cell>
          <cell r="D969"/>
        </row>
        <row r="970">
          <cell r="B970" t="str">
            <v>Колер для в/д краски 0,75л</v>
          </cell>
          <cell r="C970" t="str">
            <v>шт.</v>
          </cell>
          <cell r="D970"/>
        </row>
        <row r="971">
          <cell r="B971" t="str">
            <v>Дверная ручка (EDSON ZJ030-112 WHITE /ABLOY/Нора-М</v>
          </cell>
          <cell r="C971" t="str">
            <v>шт.</v>
          </cell>
          <cell r="D971"/>
        </row>
        <row r="972">
          <cell r="B972" t="str">
            <v>Отлив ( от 100 мм до 250 мм х 3000 мм )</v>
          </cell>
          <cell r="C972" t="str">
            <v>шт.</v>
          </cell>
          <cell r="D972"/>
        </row>
        <row r="973">
          <cell r="B973" t="str">
            <v xml:space="preserve">Чистящее средство для удаления  остатков плёнки </v>
          </cell>
          <cell r="C973" t="str">
            <v>шт.</v>
          </cell>
          <cell r="D973"/>
        </row>
        <row r="974">
          <cell r="B974" t="str">
            <v>Пленка самоклеющаяся ORACAL любой цвет</v>
          </cell>
          <cell r="C974" t="str">
            <v>м.кв.</v>
          </cell>
          <cell r="D974"/>
        </row>
        <row r="975">
          <cell r="B975" t="str">
            <v>Пленка тонировочная 20%</v>
          </cell>
          <cell r="C975" t="str">
            <v>м.кв.</v>
          </cell>
          <cell r="D975"/>
        </row>
        <row r="976">
          <cell r="B976" t="str">
            <v>Металлическая дверь (входная, противопожарная)( запасной выход/пожарный выход/подсобное помещение) Торекс</v>
          </cell>
          <cell r="C976" t="str">
            <v>шт.</v>
          </cell>
          <cell r="D976" t="str">
            <v>Толщина стали 1,5 мм, порошковая окраска, многослойный шумоизоляционный материал, 2 противосъемных штыря, замок 3класса взомостойкости, ручки, окраска под RAL</v>
          </cell>
        </row>
        <row r="977">
          <cell r="B977" t="str">
            <v>Стекло закаленное 10мм</v>
          </cell>
          <cell r="C977" t="str">
            <v>м.кв.</v>
          </cell>
          <cell r="D977"/>
        </row>
        <row r="978">
          <cell r="B978" t="str">
            <v>Добор дверной</v>
          </cell>
          <cell r="C978" t="str">
            <v>шт.</v>
          </cell>
          <cell r="D978"/>
        </row>
        <row r="979">
          <cell r="B979" t="str">
            <v xml:space="preserve">Дверной блок "Alavus 200 P" в сборе (белое, полотно гладкое), </v>
          </cell>
          <cell r="C979" t="str">
            <v>шт.</v>
          </cell>
          <cell r="D979"/>
        </row>
        <row r="980">
          <cell r="B980" t="str">
            <v>Болт с шестигран.голов.полн.резьба оцинк. 8х20</v>
          </cell>
          <cell r="C980" t="str">
            <v>шт.</v>
          </cell>
          <cell r="D980"/>
        </row>
        <row r="981">
          <cell r="B981" t="str">
            <v>Уплотнительная лента (10м)</v>
          </cell>
          <cell r="C981" t="str">
            <v>уп.</v>
          </cell>
          <cell r="D981"/>
        </row>
        <row r="982">
          <cell r="B982" t="str">
            <v>Дверной блок противопожарный модель ALAVUS (Россия) 200 EI30/37dbв сборе  в т ч наличник (белое, полотно гладкое) пенозаполненный, либо аналоги по согласованию с заказчиком</v>
          </cell>
          <cell r="C982" t="str">
            <v>шт.</v>
          </cell>
          <cell r="D982"/>
        </row>
        <row r="983">
          <cell r="B983" t="str">
            <v xml:space="preserve">Замок Элементис с роликом и цилиндром </v>
          </cell>
          <cell r="C983" t="str">
            <v>шт.</v>
          </cell>
          <cell r="D983"/>
        </row>
        <row r="984">
          <cell r="B984" t="str">
            <v>Дверная ручка - скоба для дверей ПВХ/Алюминий</v>
          </cell>
          <cell r="C984" t="str">
            <v>шт.</v>
          </cell>
          <cell r="D984"/>
        </row>
        <row r="985">
          <cell r="B985" t="str">
            <v>Глухая вставка(сендвич панель) (Rehau; Бор; VEKA)</v>
          </cell>
          <cell r="C985" t="str">
            <v>м.кв.</v>
          </cell>
          <cell r="D985"/>
        </row>
        <row r="986">
          <cell r="B986" t="str">
            <v>Стеклопакет одно/двухкамерный из стекла 4 мм. ( Стекло 4/24/4 ; 4/32/4) (в комплекте)</v>
          </cell>
          <cell r="C986" t="str">
            <v>м.кв.</v>
          </cell>
          <cell r="D986"/>
        </row>
        <row r="987">
          <cell r="B987" t="str">
            <v xml:space="preserve">Защитная пленка SF 300 CL прозрачная 323мкм </v>
          </cell>
          <cell r="C987" t="str">
            <v>м.кв.</v>
          </cell>
          <cell r="D987"/>
        </row>
        <row r="988">
          <cell r="B988" t="str">
            <v>Антиплесень SAN-ANTIMOLD 0,75 с триггером</v>
          </cell>
          <cell r="C988" t="str">
            <v>шт.</v>
          </cell>
          <cell r="D988"/>
        </row>
        <row r="989">
          <cell r="B989" t="str">
            <v>Доводчик ТS 77/4 белый /до 90кг/ DORMA (либо аналог)</v>
          </cell>
          <cell r="C989" t="str">
            <v>шт.</v>
          </cell>
          <cell r="D989" t="str">
            <v xml:space="preserve"> Аналог согласовывается с заказчиком</v>
          </cell>
        </row>
        <row r="990">
          <cell r="B990" t="str">
            <v>Цельностеклянная перегородка с входной группой, комплектом фурнитуры (Степ ALT115, толщиной 10-12мм)</v>
          </cell>
          <cell r="C990" t="str">
            <v>м.кв.</v>
          </cell>
          <cell r="D990"/>
        </row>
        <row r="991">
          <cell r="B991" t="str">
            <v>Жалюзи вертикальные в сборе (ткань "Лайн" 89 мм либо аналог)</v>
          </cell>
          <cell r="C991" t="str">
            <v>м.кв.</v>
          </cell>
          <cell r="D991" t="str">
            <v xml:space="preserve"> Аналог согласовывается с заказчиком</v>
          </cell>
        </row>
        <row r="992">
          <cell r="B992" t="str">
            <v>Петля двери металлопластиковой/алюминиевой</v>
          </cell>
          <cell r="C992" t="str">
            <v>шт.</v>
          </cell>
          <cell r="D992"/>
        </row>
        <row r="993">
          <cell r="B993" t="str">
            <v>Петля деревянных дверных блоков</v>
          </cell>
          <cell r="C993" t="str">
            <v>комплект</v>
          </cell>
          <cell r="D993" t="str">
            <v xml:space="preserve">E-2BB-100 SN УТ-00000615 </v>
          </cell>
        </row>
        <row r="994">
          <cell r="B994" t="str">
            <v>Петля двери металлопластиковой/алюминиевой усиленная</v>
          </cell>
          <cell r="C994" t="str">
            <v>шт.</v>
          </cell>
          <cell r="D994"/>
        </row>
        <row r="995">
          <cell r="B995" t="str">
            <v>Жалюзи горизонтальные в сборе</v>
          </cell>
          <cell r="C995" t="str">
            <v>м.кв.</v>
          </cell>
          <cell r="D995"/>
        </row>
        <row r="996">
          <cell r="B996" t="str">
            <v>Шпингалет</v>
          </cell>
          <cell r="C996" t="str">
            <v>шт.</v>
          </cell>
          <cell r="D996" t="str">
            <v>ШП-50 БЦ белый/цинк 50 мм 37751-50</v>
          </cell>
        </row>
        <row r="997">
          <cell r="B997"/>
          <cell r="C997"/>
          <cell r="D997"/>
        </row>
        <row r="998">
          <cell r="B998" t="str">
            <v>Масляный обогреватель 2,0 кВт Polaris (либо аналог)</v>
          </cell>
          <cell r="C998" t="str">
            <v>шт.</v>
          </cell>
          <cell r="D998" t="str">
            <v xml:space="preserve"> Аналог согласовывается с заказчиком</v>
          </cell>
        </row>
        <row r="999">
          <cell r="B999" t="str">
            <v>Тепловентилятор 1,5 кВт  Polaris (либо аналог)</v>
          </cell>
          <cell r="C999" t="str">
            <v>шт.</v>
          </cell>
          <cell r="D999"/>
        </row>
        <row r="1000">
          <cell r="B1000" t="str">
            <v>Тепловая пушка электрическая Ballu BKN-3 (либо аналог)</v>
          </cell>
          <cell r="C1000" t="str">
            <v>шт.</v>
          </cell>
          <cell r="D1000" t="str">
            <v xml:space="preserve"> Аналог согласовывается с заказчиком</v>
          </cell>
        </row>
        <row r="1001">
          <cell r="B1001" t="str">
            <v>Инфракрасный обогреватель Ballu BIH-S2-0.6 (либо аналог)</v>
          </cell>
          <cell r="C1001" t="str">
            <v>шт.</v>
          </cell>
          <cell r="D1001" t="str">
            <v xml:space="preserve"> Аналог согласовывается с заказчиком</v>
          </cell>
        </row>
        <row r="1002">
          <cell r="B1002" t="str">
            <v>Пенофол 2000 Тип С-10 (10 мм)</v>
          </cell>
          <cell r="C1002" t="str">
            <v>м.кв.</v>
          </cell>
          <cell r="D1002" t="str">
            <v xml:space="preserve"> Аналог согласовывается с заказчиком</v>
          </cell>
        </row>
        <row r="1003">
          <cell r="B1003" t="str">
            <v>Клейкая лента монтажная 3M VHB GPH 110, 12 мм x 2 м</v>
          </cell>
          <cell r="C1003" t="str">
            <v>шт.</v>
          </cell>
          <cell r="D1003"/>
        </row>
        <row r="1004">
          <cell r="B1004" t="str">
            <v>Резина прокладочная техпластина ТМКЩ</v>
          </cell>
          <cell r="C1004" t="str">
            <v>м.кв.</v>
          </cell>
          <cell r="D1004"/>
        </row>
        <row r="1005">
          <cell r="B1005" t="str">
            <v>Завеса тепловая Ballu BHC-L10-T05  (либо аналог)</v>
          </cell>
          <cell r="C1005" t="str">
            <v>шт.</v>
          </cell>
          <cell r="D1005" t="str">
            <v xml:space="preserve"> Аналог согласовывается с заказчиком</v>
          </cell>
        </row>
        <row r="1006">
          <cell r="B1006" t="str">
            <v>Завеса тепловая Ballu BHC-L08-T03 (либо аналог)</v>
          </cell>
          <cell r="C1006" t="str">
            <v>шт.</v>
          </cell>
          <cell r="D1006" t="str">
            <v xml:space="preserve"> Аналог согласовывается с заказчиком</v>
          </cell>
        </row>
        <row r="1007">
          <cell r="B1007" t="str">
            <v>Тепловая завеса Ballu BHC-B10T06 (PS либо аналог)</v>
          </cell>
          <cell r="C1007" t="str">
            <v>шт.</v>
          </cell>
          <cell r="D1007" t="str">
            <v xml:space="preserve"> Аналог согласовывается с заказчиком</v>
          </cell>
        </row>
        <row r="1008">
          <cell r="B1008" t="str">
            <v>Тепловая завеса Ballu BHC-B15T09-PS (либо аналог)</v>
          </cell>
          <cell r="C1008" t="str">
            <v>шт.</v>
          </cell>
          <cell r="D1008" t="str">
            <v xml:space="preserve"> Аналог согласовывается с заказчиком</v>
          </cell>
        </row>
        <row r="1009">
          <cell r="B1009" t="str">
            <v>Электрокотел Эван WARMOS-IV 6 кВт (либо аналог)</v>
          </cell>
          <cell r="C1009" t="str">
            <v>шт.</v>
          </cell>
          <cell r="D1009" t="str">
            <v xml:space="preserve"> Аналог согласовывается с заказчиком</v>
          </cell>
        </row>
        <row r="1010">
          <cell r="B1010" t="str">
            <v>Расширительный бак 8- 12 л</v>
          </cell>
          <cell r="C1010" t="str">
            <v>шт.</v>
          </cell>
          <cell r="D1010"/>
        </row>
        <row r="1011">
          <cell r="B1011" t="str">
            <v>Группа безопасности расширительного бака, до 44 кВт, до 120 С , 3 бар Valtec (аналог)</v>
          </cell>
          <cell r="C1011" t="str">
            <v>комплект</v>
          </cell>
          <cell r="D1011"/>
        </row>
        <row r="1012">
          <cell r="B1012" t="str">
            <v>Конвектор электрический Ballu Camino Eco BEC/EM-1500 (либо аналог)</v>
          </cell>
          <cell r="C1012" t="str">
            <v>шт.</v>
          </cell>
          <cell r="D1012" t="str">
            <v xml:space="preserve"> Аналог согласовывается с заказчиком</v>
          </cell>
        </row>
        <row r="1013">
          <cell r="B1013" t="str">
            <v>Конвектор электрический Ballu Camino Eco BEC/EM-2000 (либо аналог)</v>
          </cell>
          <cell r="C1013" t="str">
            <v>шт.</v>
          </cell>
          <cell r="D1013" t="str">
            <v xml:space="preserve"> Аналог согласовывается с заказчиком</v>
          </cell>
        </row>
        <row r="1014">
          <cell r="B1014" t="str">
            <v>Обогреватель инфракрасный Ballu BIH-CM-1.0 (либо аналог)</v>
          </cell>
          <cell r="C1014" t="str">
            <v>шт.</v>
          </cell>
          <cell r="D1014" t="str">
            <v xml:space="preserve"> Аналог согласовывается с заказчиком</v>
          </cell>
        </row>
        <row r="1015">
          <cell r="B1015" t="str">
            <v>Инфракрасный обогреватель Ballu BIH-AP4-1.0 W (либо аналог)</v>
          </cell>
          <cell r="C1015" t="str">
            <v>шт.</v>
          </cell>
          <cell r="D1015" t="str">
            <v xml:space="preserve"> Аналог согласовывается с заказчиком</v>
          </cell>
        </row>
        <row r="1016">
          <cell r="B1016" t="str">
            <v>Вентилятор напольный Ballu BFF - 805 (либо аналог)</v>
          </cell>
          <cell r="C1016" t="str">
            <v>шт.</v>
          </cell>
          <cell r="D1016" t="str">
            <v xml:space="preserve"> Аналог согласовывается с заказчиком</v>
          </cell>
        </row>
        <row r="1017">
          <cell r="B1017"/>
          <cell r="C1017"/>
          <cell r="D1017"/>
        </row>
        <row r="1018">
          <cell r="B1018" t="str">
            <v>Лист "Алюкобонд", толщина алюм 0,4 мм</v>
          </cell>
          <cell r="C1018" t="str">
            <v>м.кв.</v>
          </cell>
          <cell r="D1018"/>
        </row>
        <row r="1019">
          <cell r="B1019" t="str">
            <v xml:space="preserve">ПВХ-профиль F-образный для откосов </v>
          </cell>
          <cell r="C1019" t="str">
            <v>шт.</v>
          </cell>
          <cell r="D1019"/>
        </row>
        <row r="1020">
          <cell r="B1020" t="str">
            <v>Заклепки кобальт алюминиевые, 4,0 х 6 мм (500 шт.) {918-474}</v>
          </cell>
          <cell r="C1020" t="str">
            <v>уп.</v>
          </cell>
          <cell r="D1020"/>
        </row>
        <row r="1021">
          <cell r="B1021" t="str">
            <v>Z профиль</v>
          </cell>
          <cell r="C1021" t="str">
            <v>м.п.</v>
          </cell>
          <cell r="D1021"/>
        </row>
        <row r="1022">
          <cell r="B1022" t="str">
            <v xml:space="preserve">Металлосайдинг Grand Line (Карабельная доска, блок хаус и т.д) </v>
          </cell>
          <cell r="C1022" t="str">
            <v>м.кв.</v>
          </cell>
          <cell r="D1022"/>
        </row>
        <row r="1023">
          <cell r="B1023" t="str">
            <v>Вентилируемый фасад из керамоганита (600х600х10)  с утеплителем и мембраной (в т.ч. каркас)</v>
          </cell>
          <cell r="C1023" t="str">
            <v>м.кв.</v>
          </cell>
          <cell r="D1023"/>
        </row>
        <row r="1024">
          <cell r="B1024"/>
          <cell r="C1024"/>
          <cell r="D1024"/>
        </row>
        <row r="1025">
          <cell r="B1025" t="str">
            <v>Мебельный замок Мебельный замок BOYARD Z148CP.1/22</v>
          </cell>
          <cell r="C1025" t="str">
            <v>шт.</v>
          </cell>
          <cell r="D1025"/>
        </row>
        <row r="1026">
          <cell r="B1026" t="str">
            <v>Ограничитель открывания  окна, цветной  Internika, ( аналог)</v>
          </cell>
          <cell r="C1026" t="str">
            <v>шт.</v>
          </cell>
          <cell r="D1026" t="str">
            <v xml:space="preserve"> Аналог согласовывается с заказчиком</v>
          </cell>
        </row>
        <row r="1027">
          <cell r="B1027" t="str">
            <v xml:space="preserve">Мебельная ручка RS028SC.3/128
</v>
          </cell>
          <cell r="C1027"/>
          <cell r="D1027" t="str">
            <v xml:space="preserve"> Аналог согласовывается с заказчиком</v>
          </cell>
        </row>
        <row r="1028">
          <cell r="B1028" t="str">
            <v xml:space="preserve">Ручка  открывания окна с ключом/ без ( в комплекте), цветная Internika ( аналог) </v>
          </cell>
          <cell r="C1028" t="str">
            <v>шт.</v>
          </cell>
          <cell r="D1028" t="str">
            <v xml:space="preserve"> Аналог согласовывается с заказчиком</v>
          </cell>
        </row>
        <row r="1029">
          <cell r="B1029" t="str">
            <v>Почтовый замок Apecs САМ-25, Нора-М  (аналог)</v>
          </cell>
          <cell r="C1029" t="str">
            <v>шт.</v>
          </cell>
          <cell r="D1029" t="str">
            <v xml:space="preserve"> Аналог согласовывается с заказчиком</v>
          </cell>
        </row>
        <row r="1030">
          <cell r="B1030" t="str">
            <v>Замок верхний, нижний Orman, Glasco (аналог) для стеклянных входных дверей</v>
          </cell>
          <cell r="C1030" t="str">
            <v>шт.</v>
          </cell>
          <cell r="D1030" t="str">
            <v xml:space="preserve"> Аналог согласовывается с заказчиком</v>
          </cell>
        </row>
        <row r="1031">
          <cell r="B1031" t="str">
            <v>Отбойник дверной</v>
          </cell>
          <cell r="C1031" t="str">
            <v>шт.</v>
          </cell>
          <cell r="D1031"/>
        </row>
        <row r="1032">
          <cell r="B1032" t="str">
            <v>Замок навесной ВС-PDB-01-25 (+2 ушка)</v>
          </cell>
          <cell r="C1032" t="str">
            <v>шт.</v>
          </cell>
          <cell r="D1032"/>
        </row>
        <row r="1033">
          <cell r="B1033" t="str">
            <v>Замок на железную дверь (накладной/врезной)</v>
          </cell>
          <cell r="C1033" t="str">
            <v>шт.</v>
          </cell>
          <cell r="D1033" t="str">
            <v>без личинки</v>
          </cell>
        </row>
        <row r="1034">
          <cell r="B1034" t="str">
            <v>Замок на входную дверь (ПВХ/Алюминий)</v>
          </cell>
          <cell r="C1034" t="str">
            <v>шт.</v>
          </cell>
          <cell r="D1034" t="str">
            <v>без личинки</v>
          </cell>
        </row>
        <row r="1035">
          <cell r="B1035" t="str">
            <v>Пластик ПВХ 5мм</v>
          </cell>
          <cell r="C1035" t="str">
            <v>м.кв.</v>
          </cell>
          <cell r="D1035"/>
        </row>
        <row r="1036">
          <cell r="B1036" t="str">
            <v>Этажерка под обувь пластиковая, 3 яруса</v>
          </cell>
          <cell r="C1036" t="str">
            <v>шт.</v>
          </cell>
          <cell r="D1036"/>
        </row>
        <row r="1037">
          <cell r="B1037" t="str">
            <v>П-образный профиль</v>
          </cell>
          <cell r="C1037" t="str">
            <v>м.п.</v>
          </cell>
          <cell r="D1037"/>
        </row>
        <row r="1038">
          <cell r="B1038" t="str">
            <v>Профиль алюминиевый Ш-образный для стекла</v>
          </cell>
          <cell r="C1038" t="str">
            <v>м.п.</v>
          </cell>
          <cell r="D1038"/>
        </row>
        <row r="1039">
          <cell r="B1039" t="str">
            <v>Полкодержатель (хром)</v>
          </cell>
          <cell r="C1039" t="str">
            <v>шт.</v>
          </cell>
          <cell r="D1039"/>
        </row>
        <row r="1040">
          <cell r="B1040" t="str">
            <v>Ручка-раковина 128мм хром матовый, UN5008/128</v>
          </cell>
          <cell r="C1040" t="str">
            <v>шт.</v>
          </cell>
          <cell r="D1040"/>
        </row>
        <row r="1041">
          <cell r="B1041" t="str">
            <v>Кабель jack 3.5 5м Sparks</v>
          </cell>
          <cell r="C1041" t="str">
            <v>шт.</v>
          </cell>
          <cell r="D1041"/>
        </row>
        <row r="1042">
          <cell r="B1042" t="str">
            <v>Кронштейн для проектора (универсальный)</v>
          </cell>
          <cell r="C1042" t="str">
            <v>шт.</v>
          </cell>
          <cell r="D1042"/>
        </row>
        <row r="1043">
          <cell r="B1043" t="str">
            <v>Фланец для барной трубы</v>
          </cell>
          <cell r="C1043" t="str">
            <v>шт.</v>
          </cell>
          <cell r="D1043"/>
        </row>
        <row r="1044">
          <cell r="B1044" t="str">
            <v>Сетевой фильтр 3 - 5 метров</v>
          </cell>
          <cell r="C1044" t="str">
            <v>шт.</v>
          </cell>
          <cell r="D1044"/>
        </row>
        <row r="1045">
          <cell r="B1045" t="str">
            <v>Дихлофос ЭКО (или аналог), ловушка для насекомых</v>
          </cell>
          <cell r="C1045" t="str">
            <v>шт.</v>
          </cell>
          <cell r="D1045"/>
        </row>
        <row r="1046">
          <cell r="B1046" t="str">
            <v>Термометр комнатный</v>
          </cell>
          <cell r="C1046" t="str">
            <v>шт.</v>
          </cell>
          <cell r="D1046"/>
        </row>
        <row r="1047">
          <cell r="B1047" t="str">
            <v>Валик малярный</v>
          </cell>
          <cell r="C1047" t="str">
            <v>шт.</v>
          </cell>
          <cell r="D1047"/>
        </row>
        <row r="1048">
          <cell r="B1048" t="str">
            <v>Кисть малярная</v>
          </cell>
          <cell r="C1048" t="str">
            <v>шт.</v>
          </cell>
          <cell r="D1048"/>
        </row>
        <row r="1049">
          <cell r="B1049" t="str">
            <v xml:space="preserve">Диспенсер д/туал. бумаги TORK ELEVATION </v>
          </cell>
          <cell r="C1049" t="str">
            <v>шт.</v>
          </cell>
          <cell r="D1049"/>
        </row>
        <row r="1050">
          <cell r="B1050" t="str">
            <v>Дозатор для жидкого мыла Tork Elevation (белый, 0.475 л)</v>
          </cell>
          <cell r="C1050" t="str">
            <v>шт.</v>
          </cell>
          <cell r="D1050"/>
        </row>
        <row r="1051">
          <cell r="B1051" t="str">
            <v>Автоматический освежитель воздуха Discover</v>
          </cell>
          <cell r="C1051" t="str">
            <v>шт.</v>
          </cell>
          <cell r="D1051"/>
        </row>
        <row r="1052">
          <cell r="B1052" t="str">
            <v>Сменный баллон для автоматического освежителя Discover Woodsy 320 мл.</v>
          </cell>
          <cell r="C1052" t="str">
            <v>шт.</v>
          </cell>
          <cell r="D1052"/>
        </row>
        <row r="1053">
          <cell r="B1053" t="str">
            <v>Замок хромированный для накопителей (без номерной) мебельный (506 -12 LM)</v>
          </cell>
          <cell r="C1053" t="str">
            <v>шт.</v>
          </cell>
          <cell r="D1053"/>
        </row>
        <row r="1054">
          <cell r="B1054" t="str">
            <v>Замок апекс для противопожарной двери 3кл (в т.ч личинка)</v>
          </cell>
          <cell r="C1054" t="str">
            <v>шт.</v>
          </cell>
          <cell r="D1054"/>
        </row>
        <row r="1055">
          <cell r="B1055" t="str">
            <v>Замок хромированный для стеклянных дверок в витрине (без номерной)</v>
          </cell>
          <cell r="C1055" t="str">
            <v>шт.</v>
          </cell>
          <cell r="D1055"/>
        </row>
        <row r="1056">
          <cell r="B1056" t="str">
            <v>Петля мебельная для стеклянных дверей, хром</v>
          </cell>
          <cell r="C1056" t="str">
            <v>шт.</v>
          </cell>
          <cell r="D1056"/>
        </row>
        <row r="1057">
          <cell r="B1057" t="str">
            <v>Петля мебельная шарнирная для дверей накопителей ( производство европа)</v>
          </cell>
          <cell r="C1057" t="str">
            <v>шт.</v>
          </cell>
          <cell r="D1057"/>
        </row>
        <row r="1058">
          <cell r="B1058" t="str">
            <v>Мебельная регулируемая опора металлическая 100-150 мм</v>
          </cell>
          <cell r="C1058" t="str">
            <v>шт.</v>
          </cell>
          <cell r="D1058" t="str">
            <v>тип slide-on; артикул 51MS1505 15</v>
          </cell>
        </row>
        <row r="1059">
          <cell r="B1059" t="str">
            <v>Лак Nanten Aquaplus (либо аналог)</v>
          </cell>
          <cell r="C1059" t="str">
            <v>л</v>
          </cell>
          <cell r="D1059" t="str">
            <v xml:space="preserve"> Аналог согласовывается с заказчиком</v>
          </cell>
        </row>
        <row r="1060">
          <cell r="B1060" t="str">
            <v>Соль техническая</v>
          </cell>
          <cell r="C1060" t="str">
            <v>кг</v>
          </cell>
          <cell r="D1060"/>
        </row>
        <row r="1061">
          <cell r="B1061" t="str">
            <v>Пленка пузырчатая</v>
          </cell>
          <cell r="C1061" t="str">
            <v>м2</v>
          </cell>
          <cell r="D1061"/>
        </row>
        <row r="1062">
          <cell r="B1062" t="str">
            <v xml:space="preserve">Стул складной Omega </v>
          </cell>
          <cell r="C1062" t="str">
            <v>шт.</v>
          </cell>
          <cell r="D1062" t="str">
            <v>габариты сидения 44х38 см Аналог согласовывается с заказчиком</v>
          </cell>
        </row>
        <row r="1063">
          <cell r="B1063" t="str">
            <v>Табурет пластиковый "Трикап"</v>
          </cell>
          <cell r="C1063" t="str">
            <v>шт.</v>
          </cell>
          <cell r="D1063"/>
        </row>
        <row r="1064">
          <cell r="B1064" t="str">
            <v>Пластиковый контейнер 400х335х170</v>
          </cell>
          <cell r="C1064" t="str">
            <v>шт.</v>
          </cell>
          <cell r="D1064"/>
        </row>
        <row r="1065">
          <cell r="B1065" t="str">
            <v>Короб картонный 590х380х330 арт 571495 10шт уп.</v>
          </cell>
          <cell r="C1065" t="str">
            <v>уп.</v>
          </cell>
          <cell r="D1065"/>
        </row>
        <row r="1066">
          <cell r="B1066" t="str">
            <v>Шпингалет для дверей накопителей</v>
          </cell>
          <cell r="C1066" t="str">
            <v>шт.</v>
          </cell>
          <cell r="D1066"/>
        </row>
        <row r="1067">
          <cell r="B1067" t="str">
            <v>Сварка холодная 55г</v>
          </cell>
          <cell r="C1067" t="str">
            <v>шт.</v>
          </cell>
          <cell r="D1067"/>
        </row>
        <row r="1068">
          <cell r="B1068" t="str">
            <v>Стабилизированный блок питания для светодиодов 40W</v>
          </cell>
          <cell r="C1068" t="str">
            <v>шт.</v>
          </cell>
          <cell r="D1068"/>
        </row>
        <row r="1069">
          <cell r="B1069" t="str">
            <v>Стабилизированный блок питания для светодиодов 60W</v>
          </cell>
          <cell r="C1069" t="str">
            <v>шт.</v>
          </cell>
          <cell r="D1069"/>
        </row>
        <row r="1070">
          <cell r="B1070" t="str">
            <v>Стабилизированный блок питания для светодиодов 100W</v>
          </cell>
          <cell r="C1070" t="str">
            <v>шт.</v>
          </cell>
          <cell r="D1070"/>
        </row>
        <row r="1071">
          <cell r="B1071" t="str">
            <v>Стабилизированный блок питания для светодиодов 150W</v>
          </cell>
          <cell r="C1071" t="str">
            <v>шт.</v>
          </cell>
          <cell r="D1071"/>
        </row>
        <row r="1072">
          <cell r="B1072" t="str">
            <v>Блок питания ARPV-12150-B (12V, 12.5A, 150W) (ARL, IP67 Металл, 3 )
артикул: 021386</v>
          </cell>
          <cell r="C1072" t="str">
            <v>шт.</v>
          </cell>
          <cell r="D1072"/>
        </row>
        <row r="1073">
          <cell r="B1073" t="str">
            <v>Замок центральный 666/S 600 CR</v>
          </cell>
          <cell r="C1073" t="str">
            <v>шт.</v>
          </cell>
          <cell r="D1073" t="str">
            <v>666/S 600 CR</v>
          </cell>
        </row>
        <row r="1074">
          <cell r="B1074" t="str">
            <v>Комплектующие центрального замка                                                                              - S600 штанга 600 мм 1 шт
- A0014 направляющая штанги 2 шт
- A0011 штырь-фиксатор 17 мм 3 шт</v>
          </cell>
          <cell r="C1074" t="str">
            <v>шт.</v>
          </cell>
          <cell r="D1074" t="str">
            <v>666/S 600 CR</v>
          </cell>
        </row>
        <row r="1075">
          <cell r="B1075" t="str">
            <v>Стекло 10мм (осветленное, OPTIWHITE,с обработкой всех кромок)</v>
          </cell>
          <cell r="C1075" t="str">
            <v>м2</v>
          </cell>
          <cell r="D1075"/>
        </row>
        <row r="1076">
          <cell r="B1076" t="str">
            <v>Стекло 6 mm закаленное М1</v>
          </cell>
          <cell r="C1076" t="str">
            <v>м.кв.</v>
          </cell>
          <cell r="D1076"/>
        </row>
        <row r="1077">
          <cell r="B1077" t="str">
            <v>Замок для сейфа ASM 120\ Карат 46</v>
          </cell>
          <cell r="C1077" t="str">
            <v>шт.</v>
          </cell>
          <cell r="D1077"/>
        </row>
        <row r="1078">
          <cell r="B1078" t="str">
            <v>Ригельный замок для металлических архивных шкафов</v>
          </cell>
          <cell r="C1078" t="str">
            <v>шт.</v>
          </cell>
          <cell r="D1078"/>
        </row>
        <row r="1079">
          <cell r="B1079" t="str">
            <v>Оргстекло прозрачное 6 мм.</v>
          </cell>
          <cell r="C1079" t="str">
            <v>м.кв.</v>
          </cell>
          <cell r="D1079"/>
        </row>
        <row r="1080">
          <cell r="B1080" t="str">
            <v>Дверца витрины стекло 4-6мм</v>
          </cell>
          <cell r="C1080" t="str">
            <v>шт.</v>
          </cell>
          <cell r="D1080" t="str">
            <v>495х1260 мм</v>
          </cell>
        </row>
        <row r="1081">
          <cell r="B1081" t="str">
            <v>Полка витрины стекло 6мм</v>
          </cell>
          <cell r="C1081" t="str">
            <v>м.кв.</v>
          </cell>
          <cell r="D1081"/>
        </row>
        <row r="1082">
          <cell r="B1082" t="str">
            <v>Зеркало с креплением в подсобку простое без рамки с отверстиями под крепеж.</v>
          </cell>
          <cell r="C1082" t="str">
            <v>м.кв.</v>
          </cell>
          <cell r="D1082"/>
        </row>
        <row r="1083">
          <cell r="B1083" t="str">
            <v>Обработка стекла (отверстия под фурнитуру, крепление)</v>
          </cell>
          <cell r="C1083" t="str">
            <v>шт.</v>
          </cell>
          <cell r="D1083"/>
        </row>
        <row r="1084">
          <cell r="B1084" t="str">
            <v>Реставрационные работы материалами "KÖNIG" (мебельный воск) c учетом материала, под ключ</v>
          </cell>
          <cell r="C1084" t="str">
            <v>см.кв</v>
          </cell>
          <cell r="D1084"/>
        </row>
        <row r="1085">
          <cell r="B1085" t="str">
            <v>Дюбель Молли 5*37</v>
          </cell>
          <cell r="C1085" t="str">
            <v>шт.</v>
          </cell>
          <cell r="D1085"/>
        </row>
        <row r="1086">
          <cell r="B1086" t="str">
            <v xml:space="preserve">Кронштейн ТВ фиксированный настенный </v>
          </cell>
          <cell r="C1086" t="str">
            <v>шт.</v>
          </cell>
          <cell r="D1086"/>
        </row>
        <row r="1087">
          <cell r="B1087" t="str">
            <v xml:space="preserve">Кронштейн ТВ поворотный настенный </v>
          </cell>
          <cell r="C1087" t="str">
            <v>шт.</v>
          </cell>
          <cell r="D1087"/>
        </row>
        <row r="1088">
          <cell r="B1088" t="str">
            <v>Труба хромированная 32мм (для перил)</v>
          </cell>
          <cell r="C1088" t="str">
            <v>м.п.</v>
          </cell>
          <cell r="D1088"/>
        </row>
        <row r="1089">
          <cell r="B1089" t="str">
            <v>Угловой профиль 16х16 мм, для лент шириной до 10 мм, анодированный алюминий, (Arlight 016178), п.м.</v>
          </cell>
          <cell r="C1089" t="str">
            <v>м.п.</v>
          </cell>
          <cell r="D1089" t="str">
            <v>Применяется на точках продаж Yota</v>
          </cell>
        </row>
        <row r="1090">
          <cell r="B1090" t="str">
            <v>Полуматовый экран РММА, светопропускание 80%, для профиля KANT-H16, (Arlight 016632), п.м.</v>
          </cell>
          <cell r="C1090" t="str">
            <v>м.п.</v>
          </cell>
          <cell r="D1090" t="str">
            <v>Применяется на точках продаж Yota</v>
          </cell>
        </row>
        <row r="1091">
          <cell r="B1091" t="str">
            <v>Профиль SL-SLIM-H7-2000 ANOD, 16х7 мм, (Arlight 023716), п.м.</v>
          </cell>
          <cell r="C1091" t="str">
            <v>м.п.</v>
          </cell>
          <cell r="D1091" t="str">
            <v>Применяется на точках продаж Yota</v>
          </cell>
        </row>
        <row r="1092">
          <cell r="B1092" t="str">
            <v>Экран SL-W15-2000 OPAL, к профилю SL-SLIM-H7 (Arlight 019321), п.м.</v>
          </cell>
          <cell r="C1092" t="str">
            <v>м.п.</v>
          </cell>
          <cell r="D1092" t="str">
            <v>Применяется на точках продаж Yota</v>
          </cell>
        </row>
        <row r="1093">
          <cell r="B1093" t="str">
            <v>Светодиодная лента Arlight RT 2 - 5000 12V Day 4000 (3528, 600 LED, LUX) (артикул Arlight 012341(В)), п.м.</v>
          </cell>
          <cell r="C1093" t="str">
            <v>м.п.</v>
          </cell>
          <cell r="D1093" t="str">
            <v>Применяется на точках продаж Yota</v>
          </cell>
        </row>
        <row r="1094">
          <cell r="B1094" t="str">
            <v>Светодиодная лента RT 2-5000 12V Cool 8K 2x (5060, 300 LED, LUX)</v>
          </cell>
          <cell r="C1094" t="str">
            <v>м.п.</v>
          </cell>
          <cell r="D1094" t="str">
            <v xml:space="preserve">Мощностью до 14 Вт/мАлюминиевый Профиль PDS-S-2000), Экран матовый для Алюминиевого Профиля PDS-S-2000 Материал PC (поликарбонат),
светопропускание 70%, заглушки - при полной замене ленты </v>
          </cell>
        </row>
        <row r="1095">
          <cell r="B1095" t="str">
            <v>Заглушка для PDS-S глухая,</v>
          </cell>
          <cell r="C1095" t="str">
            <v>шт.</v>
          </cell>
          <cell r="D1095" t="str">
            <v>для частичного ремонта/замены элементов</v>
          </cell>
        </row>
        <row r="1096">
          <cell r="B1096" t="str">
            <v>Светодиодная лента холодного белого свечения 3528 600 LED, 5000-6000 К</v>
          </cell>
          <cell r="C1096" t="str">
            <v>м.п.</v>
          </cell>
          <cell r="D1096" t="str">
            <v>для частичного ремонта/замены элементов</v>
          </cell>
        </row>
        <row r="1097">
          <cell r="B1097" t="str">
            <v xml:space="preserve">Алюминиевый Профиль PDS-S-2000 "П"-образный с экраном для диодной ленты </v>
          </cell>
          <cell r="C1097" t="str">
            <v>м.п.</v>
          </cell>
          <cell r="D1097" t="str">
            <v>для частичного ремонта/замены элементов</v>
          </cell>
        </row>
        <row r="1098">
          <cell r="B1098" t="str">
            <v xml:space="preserve">Угловой профиль 16х16 мм, для лент шириной до 10 мм, анодированный алюминий, (Arlight 016178), </v>
          </cell>
          <cell r="C1098" t="str">
            <v>м.п.</v>
          </cell>
          <cell r="D1098"/>
        </row>
        <row r="1099">
          <cell r="B1099" t="str">
            <v>Вешалка настенная 14 крючков 705х329х108 мм или аналоги.Металл</v>
          </cell>
          <cell r="C1099" t="str">
            <v>шт.</v>
          </cell>
          <cell r="D1099" t="str">
            <v xml:space="preserve"> Аналог согласовывается с заказчиком</v>
          </cell>
        </row>
        <row r="1100">
          <cell r="B1100" t="str">
            <v>Стремянка металлическая 3 ступени</v>
          </cell>
          <cell r="C1100" t="str">
            <v>шт.</v>
          </cell>
          <cell r="D1100"/>
        </row>
        <row r="1101">
          <cell r="B1101" t="str">
            <v xml:space="preserve">Урна (20л., уличная, металлическая,на ножках) </v>
          </cell>
          <cell r="C1101" t="str">
            <v>шт.</v>
          </cell>
          <cell r="D1101"/>
        </row>
        <row r="1102">
          <cell r="B1102" t="str">
            <v xml:space="preserve">Чайник Tefal </v>
          </cell>
          <cell r="C1102" t="str">
            <v>шт.</v>
          </cell>
          <cell r="D1102" t="str">
            <v>аналог по согласованию с заказчиком</v>
          </cell>
        </row>
        <row r="1103">
          <cell r="B1103" t="str">
            <v>Видеопроектор мультимедийный Acer P1150</v>
          </cell>
          <cell r="C1103" t="str">
            <v>шт.</v>
          </cell>
          <cell r="D1103" t="str">
            <v>Технология DLP, проекция 16:9 и 4:3, разрешение 1920x1200 Пикс, аналог по согласованию с заказчиком</v>
          </cell>
        </row>
        <row r="1104">
          <cell r="B1104" t="str">
            <v xml:space="preserve">Гобо проектор GoBo Shine ZX-SL 50 </v>
          </cell>
          <cell r="C1104" t="str">
            <v>шт.</v>
          </cell>
          <cell r="D1104" t="str">
            <v>Мощность 15 Вт. Один слайд. Без вращения проекции. Рекомендуемое расстояние для асфальта до 3,5 м., для стен - до 5м. Допускается аналог аналог по согласованию с заказчиком</v>
          </cell>
        </row>
        <row r="1105">
          <cell r="B1105" t="str">
            <v>Линза GoBo Shine</v>
          </cell>
          <cell r="C1105" t="str">
            <v>шт.</v>
          </cell>
          <cell r="D1105" t="str">
            <v>Трехцветная</v>
          </cell>
        </row>
        <row r="1106">
          <cell r="B1106" t="str">
            <v>СВЧ Daewoo (750 Вт)</v>
          </cell>
          <cell r="C1106" t="str">
            <v>шт.</v>
          </cell>
          <cell r="D1106" t="str">
            <v>аналог по согласованию с заказчиком</v>
          </cell>
        </row>
        <row r="1107">
          <cell r="B1107" t="str">
            <v>Направляющие для ящиков шариковые полного выдвижения L400 мм 1045-16Z</v>
          </cell>
          <cell r="C1107" t="str">
            <v>комплектна 1 ящик</v>
          </cell>
          <cell r="D1107" t="str">
            <v>Применяется на точках продаж Yota</v>
          </cell>
        </row>
        <row r="1108">
          <cell r="B1108" t="str">
            <v>Направляющие Hettich 0 045 025 для подъемных фасадов кассового модуля</v>
          </cell>
          <cell r="C1108" t="str">
            <v>комплект на 1 фасад</v>
          </cell>
          <cell r="D1108" t="str">
            <v>Применяется на точках продаж Yota</v>
          </cell>
        </row>
        <row r="1109">
          <cell r="B1109" t="str">
            <v>Колеса строительные для выдвижных модулей D50-75мм, Boyard</v>
          </cell>
          <cell r="C1109" t="str">
            <v>шт.</v>
          </cell>
          <cell r="D1109" t="str">
            <v>Применяется на точках продаж Yota</v>
          </cell>
        </row>
        <row r="1110">
          <cell r="B1110" t="str">
            <v>Хромированная труба D25мм для опуска кабеля с потолка, JOK.004B.CR</v>
          </cell>
          <cell r="C1110" t="str">
            <v>м.п.</v>
          </cell>
          <cell r="D1110" t="str">
            <v>Применяется на точках продаж Yota</v>
          </cell>
        </row>
        <row r="1111">
          <cell r="B1111" t="str">
            <v>Трехточечный держатель для трубы D25мм, JOK.015B.CR 01</v>
          </cell>
          <cell r="C1111" t="str">
            <v>шт.</v>
          </cell>
          <cell r="D1111" t="str">
            <v>Применяется на точках продаж Yota</v>
          </cell>
        </row>
        <row r="1112">
          <cell r="B1112" t="str">
            <v>Антикражное крепление(Проушина для замка угловая), ПерфКрепеж</v>
          </cell>
          <cell r="C1112" t="str">
            <v>шт.</v>
          </cell>
          <cell r="D1112" t="str">
            <v>Применяется на точках продаж Yota</v>
          </cell>
        </row>
        <row r="1113">
          <cell r="B1113" t="str">
            <v>Уголок мебельный, Артикул: 16479</v>
          </cell>
          <cell r="C1113" t="str">
            <v>шт.</v>
          </cell>
          <cell r="D1113" t="str">
            <v>Применяется на точках продаж Yota</v>
          </cell>
        </row>
        <row r="1114">
          <cell r="B1114" t="str">
            <v xml:space="preserve">Доводчик </v>
          </cell>
          <cell r="C1114" t="str">
            <v>шт.</v>
          </cell>
          <cell r="D1114" t="str">
            <v>держатель арт. EKMDS0339  и амортизатор арт. SD10</v>
          </cell>
        </row>
        <row r="1115">
          <cell r="B1115" t="str">
            <v>Заглушка мебельная RTK008/W</v>
          </cell>
          <cell r="C1115" t="str">
            <v>шт.</v>
          </cell>
          <cell r="D1115"/>
        </row>
        <row r="1116">
          <cell r="B1116" t="str">
            <v xml:space="preserve">Механизм подъемный/откидной AEROWING Art. 595BVK050005000, FGV </v>
          </cell>
          <cell r="C1116" t="str">
            <v>шт.</v>
          </cell>
          <cell r="D1116" t="str">
            <v>AEROWING WOOD/ALUM</v>
          </cell>
        </row>
        <row r="1117">
          <cell r="B1117" t="str">
            <v xml:space="preserve">Комплект роликов раздвижных систем для шкафов  c верхними роликами/ригелями </v>
          </cell>
          <cell r="C1117" t="str">
            <v>комплект</v>
          </cell>
          <cell r="D1117" t="str">
            <v>Комплект на одну дверь Артикул: IF50SETWS ;  Артикул: IF50SETW</v>
          </cell>
        </row>
        <row r="1118">
          <cell r="B1118" t="str">
            <v>Опора стальная, круглая, хром, высота 100 мм, d62 мм</v>
          </cell>
          <cell r="C1118" t="str">
            <v>шт.</v>
          </cell>
          <cell r="D1118" t="str">
            <v>FIX013.100.CR</v>
          </cell>
        </row>
        <row r="1119">
          <cell r="B1119" t="str">
            <v xml:space="preserve">Петля TIOMOS со встроенным амортизатором </v>
          </cell>
          <cell r="C1119" t="str">
            <v>шт.</v>
          </cell>
          <cell r="D1119" t="str">
            <v>51MS1505 15A</v>
          </cell>
        </row>
        <row r="1120">
          <cell r="B1120" t="str">
            <v>Направляющая для раздвижных систем шкафов: Накладная/Забивная, L=2000 мм</v>
          </cell>
          <cell r="C1120" t="str">
            <v>шт.</v>
          </cell>
          <cell r="D1120" t="str">
            <v>PR011954A-S2; PR012055A-S2</v>
          </cell>
        </row>
        <row r="1121">
          <cell r="B1121" t="str">
            <v xml:space="preserve">Ручки врезные Larvij </v>
          </cell>
          <cell r="C1121" t="str">
            <v>шт.</v>
          </cell>
          <cell r="D1121" t="str">
            <v>MD1204/96</v>
          </cell>
        </row>
        <row r="1122">
          <cell r="B1122" t="str">
            <v xml:space="preserve">Стекло прямоугольное осветленное 8 мм </v>
          </cell>
          <cell r="C1122" t="str">
            <v>м.кв.</v>
          </cell>
          <cell r="D1122" t="str">
            <v>в соответствии с проектом Yota "старый формат" верхнее стекло модуля</v>
          </cell>
        </row>
        <row r="1123">
          <cell r="B1123" t="str">
            <v>Стекло  с радиусным резом, осветленное 8 мм</v>
          </cell>
          <cell r="C1123" t="str">
            <v>м.кв.</v>
          </cell>
          <cell r="D1123" t="str">
            <v>в соответствии с проектом Yota "старый формат" верхнее стекло модуля</v>
          </cell>
        </row>
        <row r="1124">
          <cell r="B1124" t="str">
            <v>Асфальт холодный</v>
          </cell>
          <cell r="C1124" t="str">
            <v>кг</v>
          </cell>
          <cell r="D1124"/>
        </row>
        <row r="1125">
          <cell r="B1125" t="str">
            <v xml:space="preserve">Пломба пластиковая номерная </v>
          </cell>
          <cell r="C1125" t="str">
            <v>шт.</v>
          </cell>
          <cell r="D1125"/>
        </row>
        <row r="1126">
          <cell r="B1126" t="str">
            <v>Отпугиватель крыс и мышей Pest Reject в блистере</v>
          </cell>
          <cell r="C1126" t="str">
            <v>шт.</v>
          </cell>
          <cell r="D1126"/>
        </row>
        <row r="1127">
          <cell r="B1127" t="str">
            <v>Направляющая для раздвижных систем шкафов: Двойная/Накладная/Забивная, L=2000 мм</v>
          </cell>
          <cell r="C1127" t="str">
            <v>шт.</v>
          </cell>
          <cell r="D1127" t="str">
            <v>PR011955A-S2;  PR011954A-S2; PR012055A-S2</v>
          </cell>
        </row>
        <row r="1128">
          <cell r="B1128"/>
          <cell r="C1128"/>
          <cell r="D1128"/>
        </row>
        <row r="1129">
          <cell r="B1129" t="str">
            <v>Кран шаровый амер вод Ду-15</v>
          </cell>
          <cell r="C1129" t="str">
            <v>шт.</v>
          </cell>
          <cell r="D1129"/>
        </row>
        <row r="1130">
          <cell r="B1130" t="str">
            <v>Ниппель-переход 1х1/2</v>
          </cell>
          <cell r="C1130" t="str">
            <v>шт.</v>
          </cell>
          <cell r="D1130"/>
        </row>
        <row r="1131">
          <cell r="B1131" t="str">
            <v>Переход-футорка нар. вн.  1х1/2</v>
          </cell>
          <cell r="C1131" t="str">
            <v>шт.</v>
          </cell>
          <cell r="D1131"/>
        </row>
        <row r="1132">
          <cell r="B1132" t="str">
            <v>Кронштейн напольный/настенный для радиаторов</v>
          </cell>
          <cell r="C1132" t="str">
            <v>шт.</v>
          </cell>
          <cell r="D1132"/>
        </row>
        <row r="1133">
          <cell r="B1133" t="str">
            <v>Терморегулятор BALLU BMT-2</v>
          </cell>
          <cell r="C1133" t="str">
            <v>шт.</v>
          </cell>
          <cell r="D1133"/>
        </row>
        <row r="1134">
          <cell r="B1134" t="str">
            <v>Радиатор Konner 500 (6-8 секционный)</v>
          </cell>
          <cell r="C1134" t="str">
            <v>шт.</v>
          </cell>
          <cell r="D1134" t="str">
            <v xml:space="preserve">Межосевое расстояние, мм  500   
Высота, мм  600   
Ширина, мм  60   
Глубина, мм  96   
Рабочее давление, МПа  1,2   
Испытательное давление, МПа  1,8   
Теплоотдача, Вт  130   
Вес секции, кг  4,14 (без ниппеля)   
Описание товара  Диаметр входного отверстия - 1¼(32мм), аналог согласовывается с заказчиком   </v>
          </cell>
        </row>
        <row r="1135">
          <cell r="B1135"/>
          <cell r="C1135"/>
          <cell r="D1135"/>
        </row>
        <row r="1136">
          <cell r="B1136" t="str">
            <v>Стандартное техническое обслуживание СКК (настенного, потолочного, кассетного, канального, фанкойла) (комплект, внутренний и внешний блок с разборкой и сборкой)</v>
          </cell>
          <cell r="C1136" t="str">
            <v>шт.</v>
          </cell>
          <cell r="D1136" t="str">
            <v>Техническое обслуживание кондиционера (диагностика, сборка-разборка наружного и внутреннего блока + чистка наружного блока аппаратом высокого давления + чистка внутреннего блока парогенератором; проверка и чистка теплообменника внешнего и внутреннего блоков с дезинфицирующим средством, проверка и чистка фильтров, проверка и чистка дренажной системы кондиционера с обязательной дезинфекцией, измерение температуры выходного потока; измерение рабочего давления в системе; диагностика причин и устранение утечки фреона, вальцовка трубы, дезинфекционная обработка испарителя и дренажного поддона, проверка подшипников вентилятора, очистка вентилятора, крыльчатки и проверка балансировки рабочего колеса, снятие, установка и очистка крыльчатки внутреннего блока, проверка целостности теплоизоляции на патрубках с хладагентом) с учетом транспортных расходов и материалов. Предоставление фотоотчета.</v>
          </cell>
        </row>
        <row r="1137">
          <cell r="B1137" t="str">
            <v>Стандартное техническое обслуживание кондиционера мобильного кондиционера</v>
          </cell>
          <cell r="C1137" t="str">
            <v>шт.</v>
          </cell>
          <cell r="D1137" t="str">
            <v>Техническое обслуживание кондиционера (диагностика, сборка-разборка моноблока, проверка и чистка теплообменника, проверка и чистка фильтров, проверка и чистка дренажной системы кондиционера с обязательной дезинфекцией, измерение температуры выходного потока;  дезинфекционная обработка испарителя и дренажного поддона, проверка подшипников вентилятора, очистка вентилятора, крыльчатки и проверка балансировки рабочего колеса, снятие, установка и очистка крыльчатки, проверка целостности теплоизоляции на патрубках с хладагентом) с учетом транспортных расходов и материалов. Предоставление фотоотчета</v>
          </cell>
        </row>
        <row r="1138">
          <cell r="B1138"/>
          <cell r="C1138"/>
          <cell r="D1138"/>
        </row>
        <row r="1139">
          <cell r="B1139" t="str">
            <v>Монтаж СКК (Фанкойла/кассетной/напольно-потолочной/настенной сплит системы) мощностью охлаждения до 6 кВт включительно (трасса до 5 м) (включая материалы, подключение к электрическому щиту, в том числе кабель-канал)</v>
          </cell>
          <cell r="C1139" t="str">
            <v>шт.</v>
          </cell>
          <cell r="D1139" t="str">
            <v>в данную позицию входят материалы для соединения внешнего и внутренного блока до 5 м. Трасса свыше 5 метров оплачивается дополнительно.</v>
          </cell>
        </row>
        <row r="1140">
          <cell r="B1140" t="str">
            <v>Монтаж СКК (Фанкойла/кассетной/напольно-потолочной/настенной сплит системы) мощностью охлаждения свыше 6 кВт (трасса до 5 м), включая  подключение к электрическому щиту</v>
          </cell>
          <cell r="C1140" t="str">
            <v>шт.</v>
          </cell>
          <cell r="D1140" t="str">
            <v>в данную позицию входят материалы для соединения внешнего и внутренного блока до 5 м. Трасса свыше 5 метров оплачивается дополнительно.</v>
          </cell>
        </row>
        <row r="1141">
          <cell r="B1141" t="str">
            <v>Монтаж дополнительной трассы</v>
          </cell>
          <cell r="C1141" t="str">
            <v>м.п.</v>
          </cell>
          <cell r="D1141" t="str">
            <v xml:space="preserve"> без учета материалов</v>
          </cell>
        </row>
        <row r="1142">
          <cell r="B1142" t="str">
            <v>Дополнительная трасса для подключения СКК мощностью охлаждения до 6 кВт включительно</v>
          </cell>
          <cell r="C1142" t="str">
            <v>м.п.</v>
          </cell>
          <cell r="D1142" t="str">
            <v>расценка за материалы</v>
          </cell>
        </row>
        <row r="1143">
          <cell r="B1143" t="str">
            <v xml:space="preserve">Дополнительная трасса для подключения СКК мощностью охлаждения свыше 6 кВт </v>
          </cell>
          <cell r="C1143" t="str">
            <v>м.п.</v>
          </cell>
          <cell r="D1143" t="str">
            <v>расценка за материалы</v>
          </cell>
        </row>
        <row r="1144">
          <cell r="B1144" t="str">
            <v>Монтаж мобильного кондиционера (включая материалы, подключение к электрическому щиту, в том числе кабель-канал)</v>
          </cell>
          <cell r="C1144" t="str">
            <v>шт.</v>
          </cell>
          <cell r="D1144" t="str">
            <v>в данную позицию входит до трех метров воздуховодов (гибких или жестких), а так же до трех метров дренажного трпубопровода.</v>
          </cell>
        </row>
        <row r="1145">
          <cell r="B1145" t="str">
            <v>Отключение мобильного кондиционера(отсоединение подведенного воздуховода, отключение от сети</v>
          </cell>
          <cell r="C1145" t="str">
            <v>шт.</v>
          </cell>
          <cell r="D1145"/>
        </row>
        <row r="1146">
          <cell r="B1146" t="str">
            <v>Монтаж диффузоров, анемостатов,  в потолке  любого типа</v>
          </cell>
          <cell r="C1146" t="str">
            <v>шт.</v>
          </cell>
          <cell r="D1146" t="str">
            <v>Установка оборудования с выверкой, вырезкой и закреплением</v>
          </cell>
        </row>
        <row r="1147">
          <cell r="B1147" t="str">
            <v>Перенос наружного блока кондиционера</v>
          </cell>
          <cell r="C1147" t="str">
            <v>шт.</v>
          </cell>
          <cell r="D1147"/>
        </row>
        <row r="1148">
          <cell r="B1148" t="str">
            <v>Перенос внутреннего блока кондиционера</v>
          </cell>
          <cell r="C1148" t="str">
            <v>шт.</v>
          </cell>
          <cell r="D1148"/>
        </row>
        <row r="1149">
          <cell r="B1149" t="str">
            <v>Герметизация от протеканий мест, стыков крепления наружных блоков на кровлях, места входа трасы, и.т.д</v>
          </cell>
          <cell r="C1149" t="str">
            <v>шт.</v>
          </cell>
          <cell r="D1149"/>
        </row>
        <row r="1150">
          <cell r="B1150" t="str">
            <v>Монтаж дренажного трубопровода (включая расходные материалы ), под ключ</v>
          </cell>
          <cell r="C1150" t="str">
            <v>м.п.</v>
          </cell>
          <cell r="D1150"/>
        </row>
        <row r="1151">
          <cell r="B1151" t="str">
            <v xml:space="preserve">Монтаж антивандального огражденияи  для наружнего блока кондиционера (в т.ч  покраска) </v>
          </cell>
          <cell r="C1151" t="str">
            <v>шт.</v>
          </cell>
          <cell r="D1151"/>
        </row>
        <row r="1152">
          <cell r="B1152" t="str">
            <v>Антивандальное ограждение</v>
          </cell>
          <cell r="C1152" t="str">
            <v>шт.</v>
          </cell>
          <cell r="D1152"/>
        </row>
        <row r="1153">
          <cell r="B1153" t="str">
            <v>Монтаж защитного козырька  для наружнего блока кондиционера (в т.ч покраска)</v>
          </cell>
          <cell r="C1153" t="str">
            <v>шт.</v>
          </cell>
          <cell r="D1153"/>
        </row>
        <row r="1154">
          <cell r="B1154" t="str">
            <v>Защитный козырек для наружного блока кондиционера</v>
          </cell>
          <cell r="C1154" t="str">
            <v>шт.</v>
          </cell>
          <cell r="D1154"/>
        </row>
        <row r="1155">
          <cell r="B1155" t="str">
            <v>Протирка внутреннего блока,промывка фильтров, обработка радиатора антибактериальным средством(вкл материалы)</v>
          </cell>
          <cell r="C1155" t="str">
            <v>шт.</v>
          </cell>
          <cell r="D1155" t="str">
            <v xml:space="preserve"> в стоимость позиции включена стоимость антибактериального средства</v>
          </cell>
        </row>
        <row r="1156">
          <cell r="B1156" t="str">
            <v>Чистка внутреннего блока с полной разборкой</v>
          </cell>
          <cell r="C1156" t="str">
            <v>шт.</v>
          </cell>
          <cell r="D1156" t="str">
            <v xml:space="preserve"> (чистка фильтра, чистка испарителя внутреннего блока парогенератором с дезенфицирующим средством, чистка капиллярной трубки, продувка, промывка дренажной системы)</v>
          </cell>
        </row>
        <row r="1157">
          <cell r="B1157" t="str">
            <v>Изготовление и монтаж посадочного места для монтажа наружного блока (с материалами)</v>
          </cell>
          <cell r="C1157" t="str">
            <v>шт.</v>
          </cell>
          <cell r="D1157"/>
        </row>
        <row r="1158">
          <cell r="B1158" t="str">
            <v xml:space="preserve">Продувка, промывка дренажной системы </v>
          </cell>
          <cell r="C1158" t="str">
            <v>шт.</v>
          </cell>
          <cell r="D1158"/>
        </row>
        <row r="1159">
          <cell r="B1159" t="str">
            <v>Полная заправка / дозаправка  хладагентом</v>
          </cell>
          <cell r="C1159" t="str">
            <v>шт.</v>
          </cell>
          <cell r="D1159" t="str">
            <v>без учета материалов</v>
          </cell>
        </row>
        <row r="1160">
          <cell r="B1160" t="str">
            <v>Монтаж зимнего комплекта СКК</v>
          </cell>
          <cell r="C1160" t="str">
            <v>шт.</v>
          </cell>
          <cell r="D1160"/>
        </row>
        <row r="1161">
          <cell r="B1161" t="str">
            <v>Переподключение концов кабелей в щитах</v>
          </cell>
          <cell r="C1161" t="str">
            <v>шт.</v>
          </cell>
          <cell r="D1161"/>
        </row>
        <row r="1162">
          <cell r="B1162" t="str">
            <v xml:space="preserve">Монтаж дренажной помпы </v>
          </cell>
          <cell r="C1162" t="str">
            <v>шт.</v>
          </cell>
          <cell r="D1162"/>
        </row>
        <row r="1163">
          <cell r="B1163" t="str">
            <v>Дренажная помпа (мин высота подъема воды 5м, производительность при нулевом подъеме 10л/час)</v>
          </cell>
          <cell r="C1163" t="str">
            <v>шт.</v>
          </cell>
          <cell r="D1163"/>
        </row>
        <row r="1164">
          <cell r="B1164" t="str">
            <v>Чистка/ремонт дренажной помпы</v>
          </cell>
          <cell r="C1164" t="str">
            <v>шт.</v>
          </cell>
          <cell r="D1164"/>
        </row>
        <row r="1165">
          <cell r="B1165" t="str">
            <v>Диагностика установленной СКК</v>
          </cell>
          <cell r="C1165" t="str">
            <v>шт.</v>
          </cell>
          <cell r="D1165" t="str">
            <v>(обязательно предоставление заключение от специализированной компании)</v>
          </cell>
        </row>
        <row r="1166">
          <cell r="B1166" t="str">
            <v>Диагностика неустановленной СКК на станке</v>
          </cell>
          <cell r="C1166" t="str">
            <v>шт.</v>
          </cell>
          <cell r="D1166" t="str">
            <v>(обязательно предоставление заключение от специализированной компании)</v>
          </cell>
        </row>
        <row r="1167">
          <cell r="B1167" t="str">
            <v>Осушение, вакуумирование системы</v>
          </cell>
          <cell r="C1167" t="str">
            <v>шт.</v>
          </cell>
          <cell r="D1167"/>
        </row>
        <row r="1168">
          <cell r="B1168" t="str">
            <v>Потолочный диффузор 4 АПН 600х600 с ксд</v>
          </cell>
          <cell r="C1168" t="str">
            <v>шт.</v>
          </cell>
          <cell r="D1168"/>
        </row>
        <row r="1169">
          <cell r="B1169" t="str">
            <v xml:space="preserve">Устранение утечки хладагента, вальцовка (трубы 1/4, 3/8, 1/2, 3/4), наружного блока </v>
          </cell>
          <cell r="C1169" t="str">
            <v>чел/час</v>
          </cell>
          <cell r="D1169"/>
        </row>
        <row r="1170">
          <cell r="B1170" t="str">
            <v>Монтаж внутреннего блока СКК (включая пусконаладку)</v>
          </cell>
          <cell r="C1170" t="str">
            <v>шт.</v>
          </cell>
          <cell r="D1170"/>
        </row>
        <row r="1171">
          <cell r="B1171" t="str">
            <v>Монтаж наружного блока  (включая пусконаладку)</v>
          </cell>
          <cell r="C1171" t="str">
            <v>шт.</v>
          </cell>
          <cell r="D1171"/>
        </row>
        <row r="1172">
          <cell r="B1172" t="str">
            <v>Замена вентиля</v>
          </cell>
          <cell r="C1172" t="str">
            <v>шт.</v>
          </cell>
          <cell r="D1172"/>
        </row>
        <row r="1173">
          <cell r="B1173" t="str">
            <v>Чистка наружного блока с разборкой (разборка, чистка/мойка аппаратом высого давления, сборка, проверка работоспособности)</v>
          </cell>
          <cell r="C1173" t="str">
            <v>шт.</v>
          </cell>
          <cell r="D1173"/>
        </row>
        <row r="1174">
          <cell r="B1174" t="str">
            <v>Замена платы управления</v>
          </cell>
          <cell r="C1174" t="str">
            <v>шт.</v>
          </cell>
          <cell r="D1174"/>
        </row>
        <row r="1175">
          <cell r="B1175" t="str">
            <v xml:space="preserve">Высотные работы с применением альпинистского снаряжения  </v>
          </cell>
          <cell r="C1175" t="str">
            <v>час</v>
          </cell>
          <cell r="D1175" t="str">
            <v>не зависимо от количетсва персонала</v>
          </cell>
        </row>
        <row r="1176">
          <cell r="B1176" t="str">
            <v>Замена крана шарового, фильтра механической очистки, клапана балансировочного, диаметр до 32"</v>
          </cell>
          <cell r="C1176" t="str">
            <v>шт.</v>
          </cell>
          <cell r="D1176"/>
        </row>
        <row r="1177">
          <cell r="B1177" t="str">
            <v>Замена трехходового клапана фанкойла</v>
          </cell>
          <cell r="C1177" t="str">
            <v>шт.</v>
          </cell>
          <cell r="D1177"/>
        </row>
        <row r="1178">
          <cell r="B1178" t="str">
            <v>Хладагент  R22</v>
          </cell>
          <cell r="C1178" t="str">
            <v>кг</v>
          </cell>
          <cell r="D1178"/>
        </row>
        <row r="1179">
          <cell r="B1179" t="str">
            <v>Хладагент  R407</v>
          </cell>
          <cell r="C1179" t="str">
            <v>кг</v>
          </cell>
          <cell r="D1179"/>
        </row>
        <row r="1180">
          <cell r="B1180" t="str">
            <v>Хладагент  R410</v>
          </cell>
          <cell r="C1180" t="str">
            <v>кг</v>
          </cell>
          <cell r="D1180"/>
        </row>
        <row r="1181">
          <cell r="B1181" t="str">
            <v>Монтаж решетки вентиляционной</v>
          </cell>
          <cell r="C1181" t="str">
            <v>шт.</v>
          </cell>
          <cell r="D1181"/>
        </row>
        <row r="1182">
          <cell r="B1182" t="str">
            <v>Монтаж гибких неизолированных воздуховодов диаметром до 300 мм включительно (включая материалы)</v>
          </cell>
          <cell r="C1182" t="str">
            <v>м.п.</v>
          </cell>
          <cell r="D1182"/>
        </row>
        <row r="1183">
          <cell r="B1183" t="str">
            <v xml:space="preserve"> Гибкий неизолированный воздуховод диаметром до 300 мм </v>
          </cell>
          <cell r="C1183" t="str">
            <v>м.п.</v>
          </cell>
          <cell r="D1183"/>
        </row>
        <row r="1184">
          <cell r="B1184" t="str">
            <v xml:space="preserve">Монтаж пластиковых воздуховодов </v>
          </cell>
          <cell r="C1184" t="str">
            <v>м.п.</v>
          </cell>
          <cell r="D1184" t="str">
            <v xml:space="preserve">   (с учетом герметизации )</v>
          </cell>
        </row>
        <row r="1185">
          <cell r="B1185" t="str">
            <v>Трасса пластиковых воздуховодов (воздуховоды и фасонные части диаметром до 300 мм, элементы креплений, подвесы)</v>
          </cell>
          <cell r="C1185" t="str">
            <v>м.п.</v>
          </cell>
          <cell r="D1185"/>
        </row>
        <row r="1186">
          <cell r="B1186" t="str">
            <v>Монтаж воздуховодов из оцинкованной стали (с учетом материалов: воздуховоды и фасонные части диаметром до 300 мм, элементы креплений, подвесы, герметизация )</v>
          </cell>
          <cell r="C1186" t="str">
            <v>м.п.</v>
          </cell>
          <cell r="D1186" t="str">
            <v xml:space="preserve">   (с учетом герметизации )</v>
          </cell>
        </row>
        <row r="1187">
          <cell r="B1187" t="str">
            <v>Трасса  воздуховодов из оцинкованной стали (воздуховоды и фасонные части диаметром до 300 мм, элементы креплений, подвесы)</v>
          </cell>
          <cell r="C1187"/>
          <cell r="D1187"/>
        </row>
        <row r="1188">
          <cell r="B1188" t="str">
            <v>Работы по теплоизоляции труб и воздуховодов</v>
          </cell>
          <cell r="C1188" t="str">
            <v>м.кв.</v>
          </cell>
          <cell r="D1188"/>
        </row>
        <row r="1189">
          <cell r="B1189" t="str">
            <v>Пульт  универсальный(с учетом настройки)</v>
          </cell>
          <cell r="C1189" t="str">
            <v>шт.</v>
          </cell>
          <cell r="D1189"/>
        </row>
        <row r="1190">
          <cell r="B1190" t="str">
            <v>Манометр радиальный/осевой, 0-6bar</v>
          </cell>
          <cell r="C1190" t="str">
            <v>шт.</v>
          </cell>
          <cell r="D1190"/>
        </row>
        <row r="1191">
          <cell r="B1191" t="str">
            <v>Термоманометр радиальный 0-4bar, 0-120 С</v>
          </cell>
          <cell r="C1191" t="str">
            <v>шт.</v>
          </cell>
          <cell r="D1191"/>
        </row>
        <row r="1192">
          <cell r="B1192" t="str">
            <v xml:space="preserve">Кран для манометра, термоманометра 1/2" </v>
          </cell>
          <cell r="C1192" t="str">
            <v>шт.</v>
          </cell>
          <cell r="D1192"/>
        </row>
        <row r="1193">
          <cell r="B1193" t="str">
            <v>Фильтр механической очистки диаметром до 32"</v>
          </cell>
          <cell r="C1193" t="str">
            <v>шт.</v>
          </cell>
          <cell r="D1193"/>
        </row>
        <row r="1194">
          <cell r="B1194" t="str">
            <v>Трехходовой клапан General Climate GVM 2320A3 (3/4) с электроприводом</v>
          </cell>
          <cell r="C1194" t="str">
            <v>шт.</v>
          </cell>
          <cell r="D1194"/>
        </row>
        <row r="1195">
          <cell r="B1195" t="str">
            <v>Обратный клапан для трубопровода диаметром до 32"  Valtec</v>
          </cell>
          <cell r="C1195" t="str">
            <v>шт.</v>
          </cell>
          <cell r="D1195"/>
        </row>
        <row r="1196">
          <cell r="B1196" t="str">
            <v>Клапан балансировочный, диаметр до 32" Valtec</v>
          </cell>
          <cell r="C1196" t="str">
            <v>шт.</v>
          </cell>
          <cell r="D1196"/>
        </row>
        <row r="1197">
          <cell r="B1197" t="str">
            <v>Воздухоотводчик автоматический, 1/2"</v>
          </cell>
          <cell r="C1197" t="str">
            <v>шт.</v>
          </cell>
          <cell r="D1197"/>
        </row>
        <row r="1198">
          <cell r="B1198" t="str">
            <v>Дреннажный шланг, диаметр 16мм</v>
          </cell>
          <cell r="C1198" t="str">
            <v>м.п.</v>
          </cell>
          <cell r="D1198"/>
        </row>
        <row r="1199">
          <cell r="B1199" t="str">
            <v xml:space="preserve">Теплоизоляция труб 1/4 - 3/8 </v>
          </cell>
          <cell r="C1199" t="str">
            <v>м.п.</v>
          </cell>
          <cell r="D1199"/>
        </row>
        <row r="1200">
          <cell r="B1200" t="str">
            <v xml:space="preserve">Теплоизоляции труб 1/2 - 5/8 </v>
          </cell>
          <cell r="C1200" t="str">
            <v>м.п.</v>
          </cell>
          <cell r="D1200"/>
        </row>
        <row r="1201">
          <cell r="B1201" t="str">
            <v xml:space="preserve">Теплоизоляции труб 3/4 </v>
          </cell>
          <cell r="C1201" t="str">
            <v>м.п.</v>
          </cell>
          <cell r="D1201"/>
        </row>
        <row r="1202">
          <cell r="B1202" t="str">
            <v>Зимний комплект</v>
          </cell>
          <cell r="C1202" t="str">
            <v>шт.</v>
          </cell>
          <cell r="D1202" t="str">
            <v>обогрев дренажа, обогрев картера компрессора, обогрев капиллярной трубки, регулятор давления конденсации (РДК 9,6)</v>
          </cell>
        </row>
        <row r="1203">
          <cell r="B1203" t="str">
            <v>Клапан-дефлектор (дифузор)</v>
          </cell>
          <cell r="C1203" t="str">
            <v>шт.</v>
          </cell>
          <cell r="D1203"/>
        </row>
        <row r="1204">
          <cell r="B1204"/>
          <cell r="C1204"/>
          <cell r="D1204"/>
        </row>
        <row r="1205">
          <cell r="B1205" t="str">
            <v>SE EASY 9 Автоматический выключатель 1P 6A (C)</v>
          </cell>
          <cell r="C1205" t="str">
            <v>шт.</v>
          </cell>
          <cell r="D1205" t="str">
            <v>SE EZ9F34106</v>
          </cell>
        </row>
        <row r="1206">
          <cell r="B1206" t="str">
            <v>SE EASY 9 Автоматический выключатель 1P 10A (C)</v>
          </cell>
          <cell r="C1206" t="str">
            <v>шт.</v>
          </cell>
          <cell r="D1206" t="str">
            <v>SE EZ9F34110</v>
          </cell>
        </row>
        <row r="1207">
          <cell r="B1207" t="str">
            <v>SE EASY 9 Автоматический выключатель 1P 16A (C)</v>
          </cell>
          <cell r="C1207" t="str">
            <v>шт.</v>
          </cell>
          <cell r="D1207" t="str">
            <v>SE EZ9F34116</v>
          </cell>
        </row>
        <row r="1208">
          <cell r="B1208" t="str">
            <v>SE EASY 9 Автоматический выключатель 1P 20A (C)</v>
          </cell>
          <cell r="C1208" t="str">
            <v>шт.</v>
          </cell>
          <cell r="D1208" t="str">
            <v>SE EZ9F34120</v>
          </cell>
        </row>
        <row r="1209">
          <cell r="B1209" t="str">
            <v>SE EASY 9 Автоматический выключатель 1P 32A (C)</v>
          </cell>
          <cell r="C1209" t="str">
            <v>шт.</v>
          </cell>
          <cell r="D1209" t="str">
            <v>SE EZ9F34132</v>
          </cell>
        </row>
        <row r="1210">
          <cell r="B1210" t="str">
            <v>SE EASY 9 Автоматический выключатель 1P 40A (C)</v>
          </cell>
          <cell r="C1210" t="str">
            <v>шт.</v>
          </cell>
          <cell r="D1210" t="str">
            <v>SE EZ9F34140</v>
          </cell>
        </row>
        <row r="1211">
          <cell r="B1211" t="str">
            <v>SE EASY 9 Автоматический выключатель 1P 25A (C)</v>
          </cell>
          <cell r="C1211" t="str">
            <v>шт.</v>
          </cell>
          <cell r="D1211" t="str">
            <v>SE EZ9F34125</v>
          </cell>
        </row>
        <row r="1212">
          <cell r="B1212" t="str">
            <v>SE EASY 9 Автоматический выключатель 1P 63A (C)</v>
          </cell>
          <cell r="C1212" t="str">
            <v>шт.</v>
          </cell>
          <cell r="D1212" t="str">
            <v>SE EZ9F34163</v>
          </cell>
        </row>
        <row r="1213">
          <cell r="B1213" t="str">
            <v>SE EASY 9 Автоматический выключатель 3P 16A (C)</v>
          </cell>
          <cell r="C1213" t="str">
            <v>шт.</v>
          </cell>
          <cell r="D1213" t="str">
            <v>SE EZ9F34316</v>
          </cell>
        </row>
        <row r="1214">
          <cell r="B1214" t="str">
            <v>SE EASY 9 Автоматический выключатель 3P 20A (C)</v>
          </cell>
          <cell r="C1214" t="str">
            <v>шт.</v>
          </cell>
          <cell r="D1214" t="str">
            <v>SE EZ9F34320</v>
          </cell>
        </row>
        <row r="1215">
          <cell r="B1215" t="str">
            <v>SE EASY 9 Автоматический выключатель 3P 25A (C)</v>
          </cell>
          <cell r="C1215" t="str">
            <v>шт.</v>
          </cell>
          <cell r="D1215" t="str">
            <v>SE EZ9F34325</v>
          </cell>
        </row>
        <row r="1216">
          <cell r="B1216" t="str">
            <v>SE EASY 9 Автоматический выключатель 3P 32A (C)</v>
          </cell>
          <cell r="C1216" t="str">
            <v>шт.</v>
          </cell>
          <cell r="D1216" t="str">
            <v>SE EZ9F34332</v>
          </cell>
        </row>
        <row r="1217">
          <cell r="B1217" t="str">
            <v>SE EASY 9 Автоматический выключатель 3P 40A (C)</v>
          </cell>
          <cell r="C1217" t="str">
            <v>шт.</v>
          </cell>
          <cell r="D1217" t="str">
            <v>SE EZ9F34340</v>
          </cell>
        </row>
        <row r="1218">
          <cell r="B1218" t="str">
            <v>SE EASY 9 Автоматический выключатель 3P 63A (C)</v>
          </cell>
          <cell r="C1218" t="str">
            <v>шт.</v>
          </cell>
          <cell r="D1218" t="str">
            <v>SE EZ9F34363</v>
          </cell>
        </row>
        <row r="1219">
          <cell r="B1219" t="str">
            <v>SE EASY 9 Дифференциальный автоматический выключатель 1П+Н 10А 30мА C AC</v>
          </cell>
          <cell r="C1219" t="str">
            <v>шт.</v>
          </cell>
          <cell r="D1219" t="str">
            <v>SE EZ9D34610</v>
          </cell>
        </row>
        <row r="1220">
          <cell r="B1220" t="str">
            <v>SE EASY 9 Дифференциальный автоматический выключатель 1П+Н 16А 30мА C AC</v>
          </cell>
          <cell r="C1220" t="str">
            <v>шт.</v>
          </cell>
          <cell r="D1220" t="str">
            <v>SE EZ9D34616</v>
          </cell>
        </row>
        <row r="1221">
          <cell r="B1221" t="str">
            <v>SE EASY 9 Дифференциальный автоматический выключатель 1П+Н 20А 30мА C AC</v>
          </cell>
          <cell r="C1221" t="str">
            <v>шт.</v>
          </cell>
          <cell r="D1221" t="str">
            <v>SE EZ9D34620</v>
          </cell>
        </row>
        <row r="1222">
          <cell r="B1222" t="str">
            <v>SE EASY 9 Дифференциальный автоматический выключатель 1П+Н 25А 30мА C AC</v>
          </cell>
          <cell r="C1222" t="str">
            <v>шт.</v>
          </cell>
          <cell r="D1222" t="str">
            <v>SE EZ9D34625</v>
          </cell>
        </row>
        <row r="1223">
          <cell r="B1223" t="str">
            <v>SE EASY 9 Дифференциальный автоматический выключатель 1П+Н 32А 30мА C AC</v>
          </cell>
          <cell r="C1223" t="str">
            <v>шт.</v>
          </cell>
          <cell r="D1223" t="str">
            <v>SE EZ9D34632</v>
          </cell>
        </row>
        <row r="1224">
          <cell r="B1224" t="str">
            <v>SE EASY 9 Дифференциальный автоматический выключатель 1П+Н 40А 30мА C AC =S=</v>
          </cell>
          <cell r="C1224" t="str">
            <v>шт.</v>
          </cell>
          <cell r="D1224" t="str">
            <v>SE EZ9D34640</v>
          </cell>
        </row>
        <row r="1225">
          <cell r="B1225" t="str">
            <v>SE EASY 9 Дифференциальный автоматический выключатель 1П+Н 6А 30мА C AC 18мм</v>
          </cell>
          <cell r="C1225" t="str">
            <v>шт.</v>
          </cell>
          <cell r="D1225" t="str">
            <v>SE EZ9D33606</v>
          </cell>
        </row>
        <row r="1226">
          <cell r="B1226" t="str">
            <v>SE EASY 9 УЗО 2P 25А 30мА AC</v>
          </cell>
          <cell r="C1226" t="str">
            <v>шт.</v>
          </cell>
          <cell r="D1226" t="str">
            <v>SE EZ9R34225</v>
          </cell>
        </row>
        <row r="1227">
          <cell r="B1227" t="str">
            <v>SE EASY 9 УЗО 4P 25А 30мА AC</v>
          </cell>
          <cell r="C1227" t="str">
            <v>шт.</v>
          </cell>
          <cell r="D1227" t="str">
            <v>SE EZ9R34425</v>
          </cell>
        </row>
        <row r="1228">
          <cell r="B1228" t="str">
            <v>SE EASY 9 УЗО 2P 25А 10мА AC</v>
          </cell>
          <cell r="C1228" t="str">
            <v>шт.</v>
          </cell>
          <cell r="D1228" t="str">
            <v>SE EZ9R14225</v>
          </cell>
        </row>
        <row r="1229">
          <cell r="B1229" t="str">
            <v>SE EASY 9 УЗО 2P 40А 100мА AC</v>
          </cell>
          <cell r="C1229" t="str">
            <v>шт.</v>
          </cell>
          <cell r="D1229" t="str">
            <v>SE EZ9R54240</v>
          </cell>
        </row>
        <row r="1230">
          <cell r="B1230" t="str">
            <v>SE EASY 9 УЗО 2P 40А 300мА AC</v>
          </cell>
          <cell r="C1230" t="str">
            <v>шт.</v>
          </cell>
          <cell r="D1230" t="str">
            <v>SE EZ9R64240</v>
          </cell>
        </row>
        <row r="1231">
          <cell r="B1231" t="str">
            <v>SE EASY 9 УЗО 2P 40А 30мА AC</v>
          </cell>
          <cell r="C1231" t="str">
            <v>шт.</v>
          </cell>
          <cell r="D1231" t="str">
            <v>SE EZ9R34240</v>
          </cell>
        </row>
        <row r="1232">
          <cell r="B1232" t="str">
            <v>SE EASY 9 УЗО 4P 40А 100мА AC</v>
          </cell>
          <cell r="C1232" t="str">
            <v>шт.</v>
          </cell>
          <cell r="D1232" t="str">
            <v>SE EZ9R54440</v>
          </cell>
        </row>
        <row r="1233">
          <cell r="B1233" t="str">
            <v>SE EASY 9 УЗО 4P 40А 300мА AC</v>
          </cell>
          <cell r="C1233" t="str">
            <v>шт.</v>
          </cell>
          <cell r="D1233" t="str">
            <v>SE EZ9R64440</v>
          </cell>
        </row>
        <row r="1234">
          <cell r="B1234" t="str">
            <v>SE EASY 9 УЗО 2P 63А 300мА AC</v>
          </cell>
          <cell r="C1234" t="str">
            <v>шт.</v>
          </cell>
          <cell r="D1234" t="str">
            <v>SE EZ9R64263</v>
          </cell>
        </row>
        <row r="1235">
          <cell r="B1235" t="str">
            <v>SE EASY 9 УЗО 4P 63А 300мА AC</v>
          </cell>
          <cell r="C1235" t="str">
            <v>шт.</v>
          </cell>
          <cell r="D1235" t="str">
            <v>SE EZ9R64463</v>
          </cell>
        </row>
        <row r="1236">
          <cell r="B1236" t="str">
            <v>SE EASY 9 УЗО 2P 63А 100мА AC</v>
          </cell>
          <cell r="C1236" t="str">
            <v>шт.</v>
          </cell>
          <cell r="D1236" t="str">
            <v>SE EZ9R54263</v>
          </cell>
        </row>
        <row r="1237">
          <cell r="B1237" t="str">
            <v>ABB Basic M Выключатель нагрузки 3P, 63A, BMD51363</v>
          </cell>
          <cell r="C1237" t="str">
            <v>шт.</v>
          </cell>
          <cell r="D1237" t="str">
            <v>2CDD643051R0063</v>
          </cell>
        </row>
        <row r="1238">
          <cell r="B1238" t="str">
            <v>ABB Basic M Выключатель нагрузки 2P, 63A, BMD51263</v>
          </cell>
          <cell r="C1238" t="str">
            <v>шт.</v>
          </cell>
          <cell r="D1238" t="str">
            <v>2CDD642051R0063</v>
          </cell>
        </row>
        <row r="1239">
          <cell r="B1239" t="str">
            <v>ABB Basic M Выключатель нагрузки 1P, 63A, BMD51163</v>
          </cell>
          <cell r="C1239" t="str">
            <v>шт.</v>
          </cell>
          <cell r="D1239" t="str">
            <v>2CDD641051R0063</v>
          </cell>
        </row>
        <row r="1240">
          <cell r="B1240" t="str">
            <v>ABB Контактор ESB63-40N-06 модульный (63А АС-1, 4НО), катушка 230В AC/DC</v>
          </cell>
          <cell r="C1240" t="str">
            <v>шт.</v>
          </cell>
          <cell r="D1240" t="str">
            <v>1SAE351111R0640</v>
          </cell>
        </row>
        <row r="1241">
          <cell r="B1241" t="str">
            <v>SE EASY 9 Выключатель нагрузки 1P 63А</v>
          </cell>
          <cell r="C1241" t="str">
            <v>шт.</v>
          </cell>
          <cell r="D1241" t="str">
            <v>SE EZ9S16163</v>
          </cell>
        </row>
        <row r="1242">
          <cell r="B1242" t="str">
            <v>SE EASY 9 Выключатель нагрузки 2P 63А</v>
          </cell>
          <cell r="C1242" t="str">
            <v>шт.</v>
          </cell>
          <cell r="D1242" t="str">
            <v>SE EZ9S16263</v>
          </cell>
        </row>
        <row r="1243">
          <cell r="B1243" t="str">
            <v>SE EASY 9 Выключатель нагрузки 3P 63А</v>
          </cell>
          <cell r="C1243" t="str">
            <v>шт.</v>
          </cell>
          <cell r="D1243" t="str">
            <v>SE EZ9S16363</v>
          </cell>
        </row>
        <row r="1244">
          <cell r="B1244" t="str">
            <v>SE EASY 9 Выключатель нагрузки 4P 63А</v>
          </cell>
          <cell r="C1244" t="str">
            <v>шт.</v>
          </cell>
          <cell r="D1244" t="str">
            <v>SE EZ9S16463</v>
          </cell>
        </row>
        <row r="1245">
          <cell r="B1245" t="str">
            <v>SE EasyPact TVS Контактор 4P(4НО) 60A AC1 380В 50/60Гц</v>
          </cell>
          <cell r="C1245" t="str">
            <v>шт.</v>
          </cell>
          <cell r="D1245" t="str">
            <v>SE LC1E40004Q7</v>
          </cell>
        </row>
        <row r="1246">
          <cell r="B1246" t="str">
            <v>SE AtlasDesign Бел Розетка с/з, 16А, механизм</v>
          </cell>
          <cell r="C1246" t="str">
            <v>шт.</v>
          </cell>
          <cell r="D1246" t="str">
            <v>SE ATN000143</v>
          </cell>
        </row>
        <row r="1247">
          <cell r="B1247" t="str">
            <v>SE AtlasDesign Бел Розетка с/з со шторками, 16А, механизм</v>
          </cell>
          <cell r="C1247" t="str">
            <v>шт.</v>
          </cell>
          <cell r="D1247" t="str">
            <v>SE ATN000145</v>
          </cell>
        </row>
        <row r="1248">
          <cell r="B1248" t="str">
            <v>SE AtlasDesign Карбон Розетка с/з, 16А, механизм</v>
          </cell>
          <cell r="C1248" t="str">
            <v>шт.</v>
          </cell>
          <cell r="D1248" t="str">
            <v>SE ATN001043</v>
          </cell>
        </row>
        <row r="1249">
          <cell r="B1249" t="str">
            <v>SE AtlasDesign Карбон Розетка с/з со шторками, 16А, механизм</v>
          </cell>
          <cell r="C1249" t="str">
            <v>шт.</v>
          </cell>
          <cell r="D1249" t="str">
            <v>SE ATN001045</v>
          </cell>
        </row>
        <row r="1250">
          <cell r="B1250" t="str">
            <v>SE AtlasDesign Aqua Бел Розетка с/з  со шторками с крышкой, 16А, IP44, механизм</v>
          </cell>
          <cell r="C1250" t="str">
            <v>шт.</v>
          </cell>
          <cell r="D1250" t="str">
            <v>SE ATN440146</v>
          </cell>
        </row>
        <row r="1251">
          <cell r="B1251" t="str">
            <v>SE AtlasDesign Бел Выключатель 1-клавишный сх.1, 10АХ, механизм</v>
          </cell>
          <cell r="C1251" t="str">
            <v>шт.</v>
          </cell>
          <cell r="D1251" t="str">
            <v>SE ATN000111</v>
          </cell>
        </row>
        <row r="1252">
          <cell r="B1252" t="str">
            <v>SE AtlasDesign Бел Выключатель 2-клавишный сх.5, 10АХ, механизм</v>
          </cell>
          <cell r="C1252" t="str">
            <v>шт.</v>
          </cell>
          <cell r="D1252" t="str">
            <v>SE ATN000151</v>
          </cell>
        </row>
        <row r="1253">
          <cell r="B1253" t="str">
            <v>SE AtlasDesign Бел Рамка 1-ая</v>
          </cell>
          <cell r="C1253" t="str">
            <v>шт.</v>
          </cell>
          <cell r="D1253" t="str">
            <v>SE ATN000101</v>
          </cell>
        </row>
        <row r="1254">
          <cell r="B1254" t="str">
            <v>SE AtlasDesign Карбон Рамка 1-ая</v>
          </cell>
          <cell r="C1254" t="str">
            <v>шт.</v>
          </cell>
          <cell r="D1254" t="str">
            <v>SE ATN001001</v>
          </cell>
        </row>
        <row r="1255">
          <cell r="B1255" t="str">
            <v>SE AtlasDesign Бел Рамка 2-ая, универсальная</v>
          </cell>
          <cell r="C1255" t="str">
            <v>шт.</v>
          </cell>
          <cell r="D1255" t="str">
            <v>SE ATN000102</v>
          </cell>
        </row>
        <row r="1256">
          <cell r="B1256" t="str">
            <v>SE AtlasDesign Карбон Рамка 2-ая, универсальная</v>
          </cell>
          <cell r="C1256" t="str">
            <v>шт.</v>
          </cell>
          <cell r="D1256" t="str">
            <v>SE ATN001002</v>
          </cell>
        </row>
        <row r="1257">
          <cell r="B1257" t="str">
            <v>SE AtlasDesign Бел Рамка 3-ая, универсальная</v>
          </cell>
          <cell r="C1257" t="str">
            <v>шт.</v>
          </cell>
          <cell r="D1257" t="str">
            <v>SE ATN000103</v>
          </cell>
        </row>
        <row r="1258">
          <cell r="B1258" t="str">
            <v>SE AtlasDesign Карбон Рамка 3-ая, универсальная</v>
          </cell>
          <cell r="C1258" t="str">
            <v>шт.</v>
          </cell>
          <cell r="D1258" t="str">
            <v>SE ATN001003</v>
          </cell>
        </row>
        <row r="1259">
          <cell r="B1259" t="str">
            <v>SE AtlasDesign Бел Рамка 4-ая, универсальная</v>
          </cell>
          <cell r="C1259" t="str">
            <v>шт.</v>
          </cell>
          <cell r="D1259" t="str">
            <v>SE ATN000104</v>
          </cell>
        </row>
        <row r="1260">
          <cell r="B1260" t="str">
            <v>SE AtlasDesign Карбон Рамка 4-ая, универсальная</v>
          </cell>
          <cell r="C1260" t="str">
            <v>шт.</v>
          </cell>
          <cell r="D1260" t="str">
            <v>SE ATN001004</v>
          </cell>
        </row>
        <row r="1261">
          <cell r="B1261" t="str">
            <v>SE Acti 9 Реле времени электромеханическое IH 24часа 1канал с запасом хода</v>
          </cell>
          <cell r="C1261" t="str">
            <v>шт.</v>
          </cell>
          <cell r="D1261" t="str">
            <v>SE CCT15365</v>
          </cell>
        </row>
        <row r="1262">
          <cell r="B1262" t="str">
            <v>SE AtlasDesign Бел Датчик движения потолочный, 2000 Вт, 360°</v>
          </cell>
          <cell r="C1262" t="str">
            <v>шт.</v>
          </cell>
          <cell r="D1262" t="str">
            <v>SE ATN000137</v>
          </cell>
        </row>
        <row r="1263">
          <cell r="B1263" t="str">
            <v>SE Acti 9 iMX Расцепитель 100-415В АС</v>
          </cell>
          <cell r="C1263" t="str">
            <v>шт.</v>
          </cell>
          <cell r="D1263" t="str">
            <v>SE A9A26476</v>
          </cell>
        </row>
        <row r="1264">
          <cell r="B1264" t="str">
            <v>SE AtlasDesign Бел Розетка компьютерная RJ45, механизм</v>
          </cell>
          <cell r="C1264" t="str">
            <v>шт.</v>
          </cell>
          <cell r="D1264" t="str">
            <v>SE ATN000183</v>
          </cell>
        </row>
        <row r="1265">
          <cell r="B1265" t="str">
            <v>SE AtlasDesign Бел Розетка двойная компьютерная RJ45+RJ45, кат.5E, механизм</v>
          </cell>
          <cell r="C1265" t="str">
            <v>шт.</v>
          </cell>
          <cell r="D1265" t="str">
            <v>SE ATN000185</v>
          </cell>
        </row>
        <row r="1266">
          <cell r="B1266" t="str">
            <v>SE AtlasDesign Карбон Розетка компьютерная RJ45, кат. 6A, механизм</v>
          </cell>
          <cell r="C1266" t="str">
            <v>шт.</v>
          </cell>
          <cell r="D1266" t="str">
            <v>SE ATN001086</v>
          </cell>
        </row>
        <row r="1267">
          <cell r="B1267"/>
          <cell r="C1267"/>
          <cell r="D1267"/>
        </row>
        <row r="1268">
          <cell r="B1268" t="str">
            <v>Эконом-панель белая (шаг 50 mm) со вставками и заглушками ( Пластик)</v>
          </cell>
          <cell r="C1268" t="str">
            <v>м2</v>
          </cell>
          <cell r="D1268"/>
        </row>
        <row r="1269">
          <cell r="B1269" t="str">
            <v>Эконом-панель белая (шаг 100 mm) со вставками и заглушками ( Пластик)</v>
          </cell>
          <cell r="C1269" t="str">
            <v>м2</v>
          </cell>
          <cell r="D1269"/>
        </row>
        <row r="1270">
          <cell r="B1270" t="str">
            <v>Эконом-панель белая (шаг 50 mm) со вставками  ( Алюминий)</v>
          </cell>
          <cell r="C1270" t="str">
            <v>м2</v>
          </cell>
          <cell r="D1270"/>
        </row>
        <row r="1271">
          <cell r="B1271" t="str">
            <v>Эконом-панель белая (шаг 100 mm) со вставками ( Алюминий)</v>
          </cell>
          <cell r="C1271" t="str">
            <v>м2</v>
          </cell>
          <cell r="D1271"/>
        </row>
        <row r="1272">
          <cell r="B1272" t="str">
            <v>Вставка в эконом панель пластиковая</v>
          </cell>
          <cell r="C1272" t="str">
            <v>м.п.</v>
          </cell>
          <cell r="D1272"/>
        </row>
        <row r="1273">
          <cell r="B1273" t="str">
            <v>Вставка в эконом панель алюминиевая</v>
          </cell>
          <cell r="C1273" t="str">
            <v>м.п.</v>
          </cell>
          <cell r="D1273"/>
        </row>
        <row r="1274">
          <cell r="B1274"/>
          <cell r="C1274"/>
          <cell r="D1274"/>
        </row>
        <row r="1275">
          <cell r="B1275" t="str">
            <v>Лопата для снега</v>
          </cell>
          <cell r="C1275" t="str">
            <v>шт.</v>
          </cell>
          <cell r="D1275"/>
        </row>
        <row r="1276">
          <cell r="B1276" t="str">
            <v>Ледоруб</v>
          </cell>
          <cell r="C1276" t="str">
            <v>шт.</v>
          </cell>
          <cell r="D1276"/>
        </row>
        <row r="1277">
          <cell r="B1277" t="str">
            <v>Противоприсадные шипы (от птиц)</v>
          </cell>
          <cell r="C1277" t="str">
            <v>м.п.</v>
          </cell>
          <cell r="D1277"/>
        </row>
        <row r="1278">
          <cell r="B1278" t="str">
            <v>Скотч упаковочный (клейкая лента) 48х60м</v>
          </cell>
          <cell r="C1278" t="str">
            <v>шт.</v>
          </cell>
          <cell r="D1278"/>
        </row>
        <row r="1279">
          <cell r="B1279" t="str">
            <v>Стрейч пленка упаковочная ширина 500мм</v>
          </cell>
          <cell r="C1279" t="str">
            <v>кг</v>
          </cell>
          <cell r="D1279"/>
        </row>
        <row r="1280">
          <cell r="B1280" t="str">
            <v>Сайдинг Альта-Профиль</v>
          </cell>
          <cell r="C1280" t="str">
            <v>м.п.</v>
          </cell>
          <cell r="D1280"/>
        </row>
        <row r="1281">
          <cell r="B1281" t="str">
            <v>Изготовление дубликатов ключей для сейфа, с учетом заготовки, работы и.т.д.</v>
          </cell>
          <cell r="C1281" t="str">
            <v>шт.</v>
          </cell>
          <cell r="D1281"/>
        </row>
        <row r="1282">
          <cell r="B1282" t="str">
            <v>Дверное полотно</v>
          </cell>
          <cell r="C1282" t="str">
            <v>шт.</v>
          </cell>
          <cell r="D1282"/>
        </row>
        <row r="1283">
          <cell r="B1283" t="str">
            <v>ДВП</v>
          </cell>
          <cell r="C1283" t="str">
            <v>м2</v>
          </cell>
          <cell r="D1283"/>
        </row>
        <row r="1284">
          <cell r="B1284"/>
          <cell r="C1284"/>
          <cell r="D1284"/>
        </row>
        <row r="1285">
          <cell r="B1285"/>
          <cell r="C1285"/>
          <cell r="D1285"/>
        </row>
        <row r="1286">
          <cell r="B1286"/>
          <cell r="C1286"/>
          <cell r="D1286"/>
        </row>
        <row r="1287">
          <cell r="B1287"/>
          <cell r="C1287"/>
          <cell r="D1287"/>
        </row>
        <row r="1288">
          <cell r="B1288"/>
          <cell r="C1288"/>
          <cell r="D1288"/>
        </row>
        <row r="1289">
          <cell r="B1289"/>
          <cell r="C1289"/>
          <cell r="D1289"/>
        </row>
        <row r="1290">
          <cell r="B1290"/>
          <cell r="C1290"/>
          <cell r="D1290"/>
        </row>
        <row r="1291">
          <cell r="B1291"/>
          <cell r="C1291"/>
          <cell r="D1291"/>
        </row>
        <row r="1292">
          <cell r="B1292"/>
          <cell r="C1292"/>
          <cell r="D1292"/>
        </row>
        <row r="1293">
          <cell r="B1293"/>
          <cell r="C1293"/>
          <cell r="D1293"/>
        </row>
        <row r="1294">
          <cell r="B1294"/>
          <cell r="C1294"/>
          <cell r="D1294"/>
        </row>
        <row r="1295">
          <cell r="B1295"/>
          <cell r="C1295"/>
          <cell r="D1295"/>
        </row>
        <row r="1296">
          <cell r="B1296"/>
          <cell r="C1296"/>
          <cell r="D1296"/>
        </row>
        <row r="1297">
          <cell r="B1297"/>
          <cell r="C1297"/>
          <cell r="D1297"/>
        </row>
        <row r="1298">
          <cell r="B1298"/>
          <cell r="C1298"/>
          <cell r="D1298"/>
        </row>
        <row r="1299">
          <cell r="B1299"/>
          <cell r="C1299"/>
          <cell r="D1299"/>
        </row>
        <row r="1300">
          <cell r="B1300"/>
          <cell r="C1300"/>
          <cell r="D1300"/>
        </row>
        <row r="1301">
          <cell r="B1301"/>
          <cell r="C1301"/>
          <cell r="D1301"/>
        </row>
        <row r="1302">
          <cell r="B1302"/>
          <cell r="C1302"/>
          <cell r="D1302"/>
        </row>
        <row r="1303">
          <cell r="B1303"/>
          <cell r="C1303"/>
          <cell r="D1303"/>
        </row>
        <row r="1304">
          <cell r="B1304"/>
          <cell r="C1304"/>
          <cell r="D1304"/>
        </row>
        <row r="1305">
          <cell r="B1305"/>
          <cell r="C1305"/>
          <cell r="D1305"/>
        </row>
        <row r="1306">
          <cell r="B1306"/>
          <cell r="C1306"/>
          <cell r="D1306"/>
        </row>
        <row r="1307">
          <cell r="B1307"/>
          <cell r="C1307"/>
          <cell r="D1307"/>
        </row>
        <row r="1308">
          <cell r="B1308"/>
          <cell r="C1308"/>
          <cell r="D1308"/>
        </row>
        <row r="1309">
          <cell r="B1309"/>
          <cell r="C1309"/>
          <cell r="D1309"/>
        </row>
        <row r="1310">
          <cell r="B1310"/>
          <cell r="C1310"/>
          <cell r="D1310"/>
        </row>
        <row r="1311">
          <cell r="B1311"/>
          <cell r="C1311"/>
          <cell r="D1311"/>
        </row>
        <row r="1312">
          <cell r="B1312"/>
          <cell r="C1312"/>
          <cell r="D1312"/>
        </row>
        <row r="1313">
          <cell r="B1313"/>
          <cell r="C1313"/>
          <cell r="D1313"/>
        </row>
        <row r="1314">
          <cell r="B1314"/>
          <cell r="C1314"/>
          <cell r="D1314"/>
        </row>
        <row r="1315">
          <cell r="B1315"/>
          <cell r="C1315"/>
          <cell r="D1315"/>
        </row>
        <row r="1316">
          <cell r="B1316"/>
          <cell r="C1316"/>
          <cell r="D1316"/>
        </row>
        <row r="1317">
          <cell r="B1317"/>
          <cell r="C1317"/>
          <cell r="D1317"/>
        </row>
        <row r="1318">
          <cell r="B1318"/>
          <cell r="C1318"/>
          <cell r="D1318"/>
        </row>
        <row r="1319">
          <cell r="B1319"/>
          <cell r="C1319"/>
          <cell r="D1319"/>
        </row>
        <row r="1320">
          <cell r="B1320"/>
          <cell r="C1320"/>
          <cell r="D1320"/>
        </row>
        <row r="1321">
          <cell r="B1321"/>
          <cell r="C1321"/>
          <cell r="D1321"/>
        </row>
        <row r="1322">
          <cell r="B1322"/>
          <cell r="C1322"/>
          <cell r="D1322"/>
        </row>
        <row r="1323">
          <cell r="B1323"/>
          <cell r="C1323"/>
          <cell r="D1323"/>
        </row>
        <row r="1324">
          <cell r="B1324"/>
          <cell r="C1324"/>
          <cell r="D1324"/>
        </row>
        <row r="1325">
          <cell r="B1325"/>
          <cell r="C1325"/>
          <cell r="D1325"/>
        </row>
        <row r="1326">
          <cell r="B1326"/>
          <cell r="C1326"/>
          <cell r="D1326"/>
        </row>
        <row r="1327">
          <cell r="B1327"/>
          <cell r="C1327"/>
          <cell r="D1327"/>
        </row>
        <row r="1328">
          <cell r="B1328"/>
          <cell r="C1328"/>
          <cell r="D1328"/>
        </row>
        <row r="1329">
          <cell r="B1329"/>
          <cell r="C1329"/>
          <cell r="D1329"/>
        </row>
        <row r="1330">
          <cell r="B1330"/>
          <cell r="C1330"/>
          <cell r="D1330"/>
        </row>
        <row r="1331">
          <cell r="B1331"/>
          <cell r="C1331"/>
          <cell r="D1331"/>
        </row>
        <row r="1332">
          <cell r="B1332"/>
          <cell r="C1332"/>
          <cell r="D1332"/>
        </row>
        <row r="1333">
          <cell r="B1333"/>
          <cell r="C1333"/>
          <cell r="D1333"/>
        </row>
        <row r="1334">
          <cell r="B1334"/>
          <cell r="C1334"/>
          <cell r="D1334"/>
        </row>
        <row r="1335">
          <cell r="B1335"/>
          <cell r="C1335"/>
          <cell r="D1335"/>
        </row>
        <row r="1336">
          <cell r="B1336"/>
          <cell r="C1336"/>
          <cell r="D1336"/>
        </row>
        <row r="1337">
          <cell r="B1337"/>
          <cell r="C1337"/>
          <cell r="D1337"/>
        </row>
        <row r="1338">
          <cell r="B1338"/>
          <cell r="C1338"/>
          <cell r="D1338"/>
        </row>
        <row r="1339">
          <cell r="B1339"/>
          <cell r="C1339"/>
          <cell r="D1339"/>
        </row>
        <row r="1340">
          <cell r="B1340"/>
          <cell r="C1340"/>
          <cell r="D1340"/>
        </row>
        <row r="1341">
          <cell r="B1341"/>
          <cell r="C1341"/>
          <cell r="D1341"/>
        </row>
        <row r="1342">
          <cell r="B1342"/>
          <cell r="C1342"/>
          <cell r="D1342"/>
        </row>
        <row r="1343">
          <cell r="B1343"/>
          <cell r="C1343"/>
          <cell r="D1343"/>
        </row>
        <row r="1344">
          <cell r="B1344"/>
          <cell r="C1344"/>
          <cell r="D1344"/>
        </row>
        <row r="1345">
          <cell r="B1345"/>
          <cell r="C1345"/>
          <cell r="D1345"/>
        </row>
        <row r="1346">
          <cell r="B1346"/>
          <cell r="C1346"/>
          <cell r="D1346"/>
        </row>
        <row r="1347">
          <cell r="B1347"/>
          <cell r="C1347"/>
          <cell r="D1347"/>
        </row>
        <row r="1348">
          <cell r="B1348"/>
          <cell r="C1348"/>
          <cell r="D1348"/>
        </row>
        <row r="1349">
          <cell r="B1349"/>
          <cell r="C1349"/>
          <cell r="D1349"/>
        </row>
        <row r="1350">
          <cell r="B1350"/>
          <cell r="C1350"/>
          <cell r="D1350"/>
        </row>
        <row r="1351">
          <cell r="B1351"/>
          <cell r="C1351"/>
          <cell r="D1351"/>
        </row>
        <row r="1352">
          <cell r="B1352"/>
          <cell r="C1352"/>
          <cell r="D1352"/>
        </row>
        <row r="1353">
          <cell r="B1353"/>
          <cell r="C1353"/>
          <cell r="D1353"/>
        </row>
        <row r="1354">
          <cell r="B1354"/>
          <cell r="C1354"/>
          <cell r="D1354"/>
        </row>
        <row r="1355">
          <cell r="B1355"/>
          <cell r="C1355"/>
          <cell r="D1355"/>
        </row>
        <row r="1356">
          <cell r="B1356"/>
          <cell r="C1356"/>
          <cell r="D1356"/>
        </row>
        <row r="1357">
          <cell r="B1357"/>
          <cell r="C1357"/>
          <cell r="D1357"/>
        </row>
        <row r="1358">
          <cell r="B1358"/>
          <cell r="C1358"/>
          <cell r="D1358"/>
        </row>
        <row r="1359">
          <cell r="B1359"/>
          <cell r="C1359"/>
          <cell r="D1359"/>
        </row>
        <row r="1360">
          <cell r="B1360"/>
          <cell r="C1360"/>
          <cell r="D1360"/>
        </row>
        <row r="1361">
          <cell r="B1361"/>
          <cell r="C1361"/>
          <cell r="D1361"/>
        </row>
        <row r="1362">
          <cell r="B1362"/>
          <cell r="C1362"/>
          <cell r="D1362"/>
        </row>
        <row r="1363">
          <cell r="B1363"/>
          <cell r="C1363"/>
          <cell r="D1363"/>
        </row>
        <row r="1364">
          <cell r="B1364"/>
          <cell r="C1364"/>
          <cell r="D1364"/>
        </row>
        <row r="1365">
          <cell r="B1365"/>
          <cell r="C1365"/>
          <cell r="D1365"/>
        </row>
        <row r="1366">
          <cell r="B1366"/>
          <cell r="C1366"/>
          <cell r="D1366"/>
        </row>
        <row r="1367">
          <cell r="B1367"/>
          <cell r="C1367"/>
          <cell r="D1367"/>
        </row>
        <row r="1368">
          <cell r="B1368"/>
          <cell r="C1368"/>
          <cell r="D1368"/>
        </row>
        <row r="1369">
          <cell r="B1369"/>
          <cell r="C1369"/>
          <cell r="D1369"/>
        </row>
        <row r="1370">
          <cell r="B1370"/>
          <cell r="C1370"/>
          <cell r="D1370"/>
        </row>
        <row r="1371">
          <cell r="B1371"/>
          <cell r="C1371"/>
          <cell r="D1371"/>
        </row>
        <row r="1372">
          <cell r="B1372"/>
          <cell r="C1372"/>
          <cell r="D1372"/>
        </row>
        <row r="1373">
          <cell r="B1373"/>
          <cell r="C1373"/>
          <cell r="D1373"/>
        </row>
        <row r="1374">
          <cell r="B1374"/>
          <cell r="C1374"/>
          <cell r="D1374"/>
        </row>
        <row r="1375">
          <cell r="B1375"/>
          <cell r="C1375"/>
          <cell r="D1375"/>
        </row>
        <row r="1376">
          <cell r="B1376"/>
          <cell r="C1376"/>
          <cell r="D1376"/>
        </row>
        <row r="1377">
          <cell r="B1377"/>
          <cell r="C1377"/>
          <cell r="D1377"/>
        </row>
        <row r="1378">
          <cell r="B1378"/>
          <cell r="C1378"/>
          <cell r="D1378"/>
        </row>
        <row r="1379">
          <cell r="B1379"/>
          <cell r="C1379"/>
          <cell r="D1379"/>
        </row>
        <row r="1380">
          <cell r="B1380"/>
          <cell r="C1380"/>
          <cell r="D1380"/>
        </row>
        <row r="1381">
          <cell r="B1381"/>
          <cell r="C1381"/>
          <cell r="D1381"/>
        </row>
        <row r="1382">
          <cell r="B1382"/>
          <cell r="C1382"/>
          <cell r="D1382"/>
        </row>
        <row r="1383">
          <cell r="B1383"/>
          <cell r="C1383"/>
          <cell r="D1383"/>
        </row>
        <row r="1384">
          <cell r="B1384"/>
          <cell r="C1384"/>
          <cell r="D1384"/>
        </row>
        <row r="1385">
          <cell r="B1385"/>
          <cell r="C1385"/>
          <cell r="D1385"/>
        </row>
        <row r="1386">
          <cell r="B1386"/>
          <cell r="C1386"/>
          <cell r="D1386"/>
        </row>
        <row r="1387">
          <cell r="B1387"/>
          <cell r="C1387"/>
          <cell r="D1387"/>
        </row>
        <row r="1388">
          <cell r="B1388"/>
          <cell r="C1388"/>
          <cell r="D1388"/>
        </row>
        <row r="1389">
          <cell r="B1389"/>
          <cell r="C1389"/>
          <cell r="D1389"/>
        </row>
        <row r="1390">
          <cell r="B1390"/>
          <cell r="C1390"/>
          <cell r="D1390"/>
        </row>
        <row r="1391">
          <cell r="B1391"/>
          <cell r="C1391"/>
          <cell r="D1391"/>
        </row>
        <row r="1392">
          <cell r="B1392"/>
          <cell r="C1392"/>
          <cell r="D1392"/>
        </row>
        <row r="1393">
          <cell r="B1393"/>
          <cell r="C1393"/>
          <cell r="D1393"/>
        </row>
        <row r="1394">
          <cell r="B1394"/>
          <cell r="C1394"/>
          <cell r="D1394"/>
        </row>
        <row r="1395">
          <cell r="B1395"/>
          <cell r="C1395"/>
          <cell r="D1395"/>
        </row>
        <row r="1396">
          <cell r="B1396"/>
          <cell r="C1396"/>
          <cell r="D1396"/>
        </row>
        <row r="1397">
          <cell r="B1397"/>
          <cell r="C1397"/>
          <cell r="D1397"/>
        </row>
        <row r="1398">
          <cell r="B1398"/>
          <cell r="C1398"/>
          <cell r="D1398"/>
        </row>
        <row r="1399">
          <cell r="B1399"/>
          <cell r="C1399"/>
          <cell r="D1399"/>
        </row>
        <row r="1400">
          <cell r="B1400"/>
          <cell r="C1400"/>
          <cell r="D1400"/>
        </row>
        <row r="1401">
          <cell r="B1401"/>
          <cell r="C1401"/>
          <cell r="D1401"/>
        </row>
        <row r="1402">
          <cell r="B1402"/>
          <cell r="C1402"/>
          <cell r="D1402"/>
        </row>
        <row r="1403">
          <cell r="B1403"/>
          <cell r="C1403"/>
          <cell r="D1403"/>
        </row>
        <row r="1404">
          <cell r="B1404"/>
          <cell r="C1404"/>
          <cell r="D1404"/>
        </row>
        <row r="1405">
          <cell r="B1405"/>
          <cell r="C1405"/>
          <cell r="D1405"/>
        </row>
        <row r="1406">
          <cell r="B1406"/>
          <cell r="C1406"/>
          <cell r="D1406"/>
        </row>
        <row r="1407">
          <cell r="B1407"/>
          <cell r="C1407"/>
          <cell r="D1407"/>
        </row>
        <row r="1408">
          <cell r="B1408"/>
          <cell r="C1408"/>
          <cell r="D1408"/>
        </row>
        <row r="1409">
          <cell r="B1409"/>
          <cell r="C1409"/>
          <cell r="D1409"/>
        </row>
        <row r="1410">
          <cell r="B1410"/>
          <cell r="C1410"/>
          <cell r="D1410"/>
        </row>
        <row r="1411">
          <cell r="B1411"/>
          <cell r="C1411"/>
          <cell r="D1411"/>
        </row>
        <row r="1412">
          <cell r="B1412"/>
          <cell r="C1412"/>
          <cell r="D1412"/>
        </row>
        <row r="1413">
          <cell r="B1413"/>
          <cell r="C1413"/>
          <cell r="D1413"/>
        </row>
        <row r="1414">
          <cell r="B1414"/>
          <cell r="C1414"/>
          <cell r="D1414"/>
        </row>
        <row r="1415">
          <cell r="B1415"/>
          <cell r="C1415"/>
          <cell r="D1415"/>
        </row>
        <row r="1416">
          <cell r="B1416"/>
          <cell r="C1416"/>
          <cell r="D1416"/>
        </row>
        <row r="1417">
          <cell r="B1417"/>
          <cell r="C1417"/>
          <cell r="D1417"/>
        </row>
        <row r="1418">
          <cell r="B1418"/>
          <cell r="C1418"/>
          <cell r="D1418"/>
        </row>
        <row r="1419">
          <cell r="B1419"/>
          <cell r="C1419"/>
          <cell r="D1419"/>
        </row>
        <row r="1420">
          <cell r="B1420"/>
          <cell r="C1420"/>
          <cell r="D1420"/>
        </row>
        <row r="1421">
          <cell r="B1421"/>
          <cell r="C1421"/>
          <cell r="D1421"/>
        </row>
        <row r="1422">
          <cell r="B1422"/>
          <cell r="C1422"/>
          <cell r="D1422"/>
        </row>
        <row r="1423">
          <cell r="B1423"/>
          <cell r="C1423"/>
          <cell r="D1423"/>
        </row>
        <row r="1424">
          <cell r="B1424"/>
          <cell r="C1424"/>
          <cell r="D1424"/>
        </row>
        <row r="1425">
          <cell r="B1425"/>
          <cell r="C1425"/>
          <cell r="D1425"/>
        </row>
        <row r="1426">
          <cell r="B1426"/>
          <cell r="C1426"/>
          <cell r="D1426"/>
        </row>
        <row r="1427">
          <cell r="B1427"/>
          <cell r="C1427"/>
          <cell r="D1427"/>
        </row>
        <row r="1428">
          <cell r="B1428"/>
          <cell r="C1428"/>
          <cell r="D1428"/>
        </row>
        <row r="1429">
          <cell r="B1429"/>
          <cell r="C1429"/>
          <cell r="D1429"/>
        </row>
        <row r="1430">
          <cell r="B1430"/>
          <cell r="C1430"/>
          <cell r="D1430"/>
        </row>
        <row r="1431">
          <cell r="B1431"/>
          <cell r="C1431"/>
          <cell r="D1431"/>
        </row>
        <row r="1432">
          <cell r="B1432"/>
          <cell r="C1432"/>
          <cell r="D1432"/>
        </row>
        <row r="1433">
          <cell r="B1433"/>
          <cell r="C1433"/>
          <cell r="D1433"/>
        </row>
        <row r="1434">
          <cell r="B1434"/>
          <cell r="C1434"/>
          <cell r="D1434"/>
        </row>
        <row r="1435">
          <cell r="B1435"/>
          <cell r="C1435"/>
          <cell r="D1435"/>
        </row>
        <row r="1436">
          <cell r="B1436"/>
          <cell r="C1436"/>
          <cell r="D1436"/>
        </row>
        <row r="1437">
          <cell r="B1437"/>
          <cell r="C1437"/>
          <cell r="D1437"/>
        </row>
        <row r="1438">
          <cell r="B1438"/>
          <cell r="C1438"/>
          <cell r="D1438"/>
        </row>
        <row r="1439">
          <cell r="B1439"/>
          <cell r="C1439"/>
          <cell r="D1439"/>
        </row>
        <row r="1440">
          <cell r="B1440"/>
          <cell r="C1440"/>
          <cell r="D1440"/>
        </row>
        <row r="1441">
          <cell r="B1441"/>
          <cell r="C1441"/>
          <cell r="D1441"/>
        </row>
        <row r="1442">
          <cell r="B1442"/>
          <cell r="C1442"/>
          <cell r="D1442"/>
        </row>
        <row r="1443">
          <cell r="B1443"/>
          <cell r="C1443"/>
          <cell r="D1443"/>
        </row>
        <row r="1444">
          <cell r="B1444"/>
          <cell r="C1444"/>
          <cell r="D1444"/>
        </row>
        <row r="1445">
          <cell r="B1445"/>
          <cell r="C1445"/>
          <cell r="D1445"/>
        </row>
        <row r="1446">
          <cell r="B1446"/>
          <cell r="C1446"/>
          <cell r="D1446"/>
        </row>
        <row r="1447">
          <cell r="B1447"/>
          <cell r="C1447"/>
          <cell r="D1447"/>
        </row>
        <row r="1448">
          <cell r="B1448"/>
          <cell r="C1448"/>
          <cell r="D1448"/>
        </row>
        <row r="1449">
          <cell r="B1449"/>
          <cell r="C1449"/>
          <cell r="D1449"/>
        </row>
        <row r="1450">
          <cell r="B1450"/>
          <cell r="C1450"/>
          <cell r="D1450"/>
        </row>
        <row r="1451">
          <cell r="B1451"/>
          <cell r="C1451"/>
          <cell r="D1451"/>
        </row>
        <row r="1452">
          <cell r="B1452"/>
          <cell r="C1452"/>
          <cell r="D1452"/>
        </row>
        <row r="1453">
          <cell r="B1453"/>
          <cell r="C1453"/>
          <cell r="D1453"/>
        </row>
        <row r="1454">
          <cell r="B1454"/>
          <cell r="C1454"/>
          <cell r="D1454"/>
        </row>
        <row r="1455">
          <cell r="B1455"/>
          <cell r="C1455"/>
          <cell r="D1455"/>
        </row>
        <row r="1456">
          <cell r="B1456"/>
          <cell r="C1456"/>
          <cell r="D1456"/>
        </row>
        <row r="1457">
          <cell r="B1457"/>
          <cell r="C1457"/>
          <cell r="D1457"/>
        </row>
        <row r="1458">
          <cell r="B1458"/>
          <cell r="C1458"/>
          <cell r="D1458"/>
        </row>
        <row r="1459">
          <cell r="B1459"/>
          <cell r="C1459"/>
          <cell r="D1459"/>
        </row>
        <row r="1460">
          <cell r="B1460"/>
          <cell r="C1460"/>
          <cell r="D1460"/>
        </row>
        <row r="1461">
          <cell r="B1461"/>
          <cell r="C1461"/>
          <cell r="D1461"/>
        </row>
        <row r="1462">
          <cell r="B1462"/>
          <cell r="C1462"/>
          <cell r="D1462"/>
        </row>
        <row r="1463">
          <cell r="B1463"/>
          <cell r="C1463"/>
          <cell r="D1463"/>
        </row>
        <row r="1464">
          <cell r="B1464"/>
          <cell r="C1464"/>
          <cell r="D1464"/>
        </row>
        <row r="1465">
          <cell r="B1465"/>
          <cell r="C1465"/>
          <cell r="D1465"/>
        </row>
        <row r="1466">
          <cell r="B1466"/>
          <cell r="C1466"/>
          <cell r="D1466"/>
        </row>
        <row r="1467">
          <cell r="B1467"/>
          <cell r="C1467"/>
          <cell r="D1467"/>
        </row>
        <row r="1468">
          <cell r="B1468"/>
          <cell r="C1468"/>
          <cell r="D1468"/>
        </row>
        <row r="1469">
          <cell r="B1469"/>
          <cell r="C1469"/>
          <cell r="D1469"/>
        </row>
        <row r="1470">
          <cell r="B1470"/>
          <cell r="C1470"/>
          <cell r="D1470"/>
        </row>
        <row r="1471">
          <cell r="B1471"/>
          <cell r="C1471"/>
          <cell r="D1471"/>
        </row>
        <row r="1472">
          <cell r="B1472"/>
          <cell r="C1472"/>
          <cell r="D1472"/>
        </row>
        <row r="1473">
          <cell r="B1473"/>
          <cell r="C1473"/>
          <cell r="D1473"/>
        </row>
        <row r="1474">
          <cell r="B1474"/>
          <cell r="C1474"/>
          <cell r="D1474"/>
        </row>
        <row r="1475">
          <cell r="B1475"/>
          <cell r="C1475"/>
          <cell r="D1475"/>
        </row>
        <row r="1476">
          <cell r="B1476"/>
          <cell r="C1476"/>
          <cell r="D1476"/>
        </row>
        <row r="1477">
          <cell r="B1477"/>
          <cell r="C1477"/>
          <cell r="D1477"/>
        </row>
        <row r="1478">
          <cell r="B1478"/>
          <cell r="C1478"/>
          <cell r="D1478"/>
        </row>
        <row r="1479">
          <cell r="B1479"/>
          <cell r="C1479"/>
          <cell r="D1479"/>
        </row>
        <row r="1480">
          <cell r="B1480"/>
          <cell r="C1480"/>
          <cell r="D1480"/>
        </row>
        <row r="1481">
          <cell r="B1481"/>
          <cell r="C1481"/>
          <cell r="D1481"/>
        </row>
        <row r="1482">
          <cell r="B1482"/>
          <cell r="C1482"/>
          <cell r="D1482"/>
        </row>
        <row r="1483">
          <cell r="B1483"/>
          <cell r="C1483"/>
          <cell r="D1483"/>
        </row>
        <row r="1484">
          <cell r="B1484"/>
          <cell r="C1484"/>
          <cell r="D1484"/>
        </row>
        <row r="1485">
          <cell r="B1485"/>
          <cell r="C1485"/>
          <cell r="D1485"/>
        </row>
        <row r="1486">
          <cell r="B1486"/>
          <cell r="C1486"/>
          <cell r="D1486"/>
        </row>
        <row r="1487">
          <cell r="B1487"/>
          <cell r="C1487"/>
          <cell r="D1487"/>
        </row>
        <row r="1488">
          <cell r="B1488"/>
          <cell r="C1488"/>
          <cell r="D1488"/>
        </row>
        <row r="1489">
          <cell r="B1489"/>
          <cell r="C1489"/>
          <cell r="D1489"/>
        </row>
        <row r="1490">
          <cell r="B1490"/>
          <cell r="C1490"/>
          <cell r="D1490"/>
        </row>
        <row r="1491">
          <cell r="B1491"/>
          <cell r="C1491"/>
          <cell r="D1491"/>
        </row>
        <row r="1492">
          <cell r="B1492"/>
          <cell r="C1492"/>
          <cell r="D1492"/>
        </row>
        <row r="1493">
          <cell r="B1493"/>
          <cell r="C1493"/>
          <cell r="D1493"/>
        </row>
        <row r="1494">
          <cell r="B1494"/>
          <cell r="C1494"/>
          <cell r="D1494"/>
        </row>
        <row r="1495">
          <cell r="B1495"/>
          <cell r="C1495"/>
          <cell r="D1495"/>
        </row>
        <row r="1496">
          <cell r="B1496"/>
          <cell r="C1496"/>
          <cell r="D1496"/>
        </row>
        <row r="1497">
          <cell r="B1497"/>
          <cell r="C1497"/>
          <cell r="D1497"/>
        </row>
        <row r="1498">
          <cell r="B1498"/>
          <cell r="C1498"/>
          <cell r="D1498"/>
        </row>
        <row r="1499">
          <cell r="B1499"/>
          <cell r="C1499"/>
          <cell r="D1499"/>
        </row>
        <row r="1500">
          <cell r="B1500"/>
          <cell r="C1500"/>
          <cell r="D1500"/>
        </row>
        <row r="1501">
          <cell r="B1501"/>
          <cell r="C1501"/>
          <cell r="D1501"/>
        </row>
        <row r="1502">
          <cell r="B1502"/>
          <cell r="C1502"/>
          <cell r="D1502"/>
        </row>
        <row r="1503">
          <cell r="B1503"/>
          <cell r="C1503"/>
          <cell r="D1503"/>
        </row>
        <row r="1504">
          <cell r="B1504"/>
          <cell r="C1504"/>
          <cell r="D1504"/>
        </row>
        <row r="1505">
          <cell r="B1505"/>
          <cell r="C1505"/>
          <cell r="D1505"/>
        </row>
        <row r="1506">
          <cell r="B1506"/>
          <cell r="C1506"/>
          <cell r="D1506"/>
        </row>
        <row r="1507">
          <cell r="B1507"/>
          <cell r="C1507"/>
          <cell r="D1507"/>
        </row>
        <row r="1508">
          <cell r="B1508"/>
          <cell r="C1508"/>
          <cell r="D1508"/>
        </row>
        <row r="1509">
          <cell r="B1509"/>
          <cell r="C1509"/>
          <cell r="D1509"/>
        </row>
        <row r="1510">
          <cell r="B1510"/>
          <cell r="C1510"/>
          <cell r="D1510"/>
        </row>
        <row r="1511">
          <cell r="B1511"/>
          <cell r="C1511"/>
          <cell r="D1511"/>
        </row>
        <row r="1512">
          <cell r="B1512"/>
          <cell r="C1512"/>
          <cell r="D1512"/>
        </row>
        <row r="1513">
          <cell r="B1513"/>
          <cell r="C1513"/>
          <cell r="D1513"/>
        </row>
        <row r="1514">
          <cell r="B1514"/>
          <cell r="C1514"/>
          <cell r="D1514"/>
        </row>
        <row r="1515">
          <cell r="B1515"/>
          <cell r="C1515"/>
          <cell r="D1515"/>
        </row>
        <row r="1516">
          <cell r="B1516"/>
          <cell r="C1516"/>
          <cell r="D1516"/>
        </row>
        <row r="1517">
          <cell r="B1517"/>
          <cell r="C1517"/>
          <cell r="D1517"/>
        </row>
        <row r="1518">
          <cell r="B1518"/>
          <cell r="C1518"/>
          <cell r="D1518"/>
        </row>
        <row r="1519">
          <cell r="B1519"/>
          <cell r="C1519"/>
          <cell r="D1519"/>
        </row>
        <row r="1520">
          <cell r="B1520"/>
          <cell r="C1520"/>
          <cell r="D1520"/>
        </row>
        <row r="1521">
          <cell r="B1521"/>
          <cell r="C1521"/>
          <cell r="D1521"/>
        </row>
        <row r="1522">
          <cell r="B1522"/>
          <cell r="C1522"/>
          <cell r="D1522"/>
        </row>
        <row r="1523">
          <cell r="B1523"/>
          <cell r="C1523"/>
          <cell r="D1523"/>
        </row>
        <row r="1524">
          <cell r="B1524"/>
          <cell r="C1524"/>
          <cell r="D1524"/>
        </row>
        <row r="1525">
          <cell r="B1525"/>
          <cell r="C1525"/>
          <cell r="D1525"/>
        </row>
        <row r="1526">
          <cell r="B1526"/>
          <cell r="C1526"/>
          <cell r="D1526"/>
        </row>
        <row r="1527">
          <cell r="B1527"/>
          <cell r="C1527"/>
          <cell r="D1527"/>
        </row>
        <row r="1528">
          <cell r="B1528"/>
          <cell r="C1528"/>
          <cell r="D1528"/>
        </row>
        <row r="1529">
          <cell r="B1529"/>
          <cell r="C1529"/>
          <cell r="D1529"/>
        </row>
        <row r="1530">
          <cell r="B1530"/>
          <cell r="C1530"/>
          <cell r="D1530"/>
        </row>
        <row r="1531">
          <cell r="B1531"/>
          <cell r="C1531"/>
          <cell r="D1531"/>
        </row>
        <row r="1532">
          <cell r="B1532"/>
          <cell r="C1532"/>
          <cell r="D1532"/>
        </row>
        <row r="1533">
          <cell r="B1533"/>
          <cell r="C1533"/>
          <cell r="D1533"/>
        </row>
        <row r="1534">
          <cell r="B1534"/>
          <cell r="C1534"/>
          <cell r="D1534"/>
        </row>
        <row r="1535">
          <cell r="B1535"/>
          <cell r="C1535"/>
          <cell r="D1535"/>
        </row>
        <row r="1536">
          <cell r="B1536"/>
          <cell r="C1536"/>
          <cell r="D1536"/>
        </row>
        <row r="1537">
          <cell r="B1537"/>
          <cell r="C1537"/>
          <cell r="D1537"/>
        </row>
        <row r="1538">
          <cell r="B1538"/>
          <cell r="C1538"/>
          <cell r="D1538"/>
        </row>
        <row r="1539">
          <cell r="B1539"/>
          <cell r="C1539"/>
          <cell r="D1539"/>
        </row>
        <row r="1540">
          <cell r="B1540"/>
          <cell r="C1540"/>
          <cell r="D1540"/>
        </row>
        <row r="1541">
          <cell r="B1541"/>
          <cell r="C1541"/>
          <cell r="D1541"/>
        </row>
        <row r="1542">
          <cell r="B1542"/>
          <cell r="C1542"/>
          <cell r="D1542"/>
        </row>
        <row r="1543">
          <cell r="B1543"/>
          <cell r="C1543"/>
          <cell r="D1543"/>
        </row>
        <row r="1544">
          <cell r="B1544"/>
          <cell r="C1544"/>
          <cell r="D1544"/>
        </row>
        <row r="1545">
          <cell r="B1545"/>
          <cell r="C1545"/>
          <cell r="D1545"/>
        </row>
        <row r="1546">
          <cell r="B1546"/>
          <cell r="C1546"/>
          <cell r="D1546"/>
        </row>
        <row r="1547">
          <cell r="B1547"/>
          <cell r="C1547"/>
          <cell r="D1547"/>
        </row>
        <row r="1548">
          <cell r="B1548"/>
          <cell r="C1548"/>
          <cell r="D1548"/>
        </row>
        <row r="1549">
          <cell r="B1549"/>
          <cell r="C1549"/>
          <cell r="D1549"/>
        </row>
        <row r="1550">
          <cell r="B1550"/>
          <cell r="C1550"/>
          <cell r="D1550"/>
        </row>
        <row r="1551">
          <cell r="B1551"/>
          <cell r="C1551"/>
          <cell r="D1551"/>
        </row>
        <row r="1552">
          <cell r="B1552"/>
          <cell r="C1552"/>
          <cell r="D1552"/>
        </row>
        <row r="1553">
          <cell r="B1553"/>
          <cell r="C1553"/>
          <cell r="D1553"/>
        </row>
        <row r="1554">
          <cell r="B1554"/>
          <cell r="C1554"/>
          <cell r="D1554"/>
        </row>
        <row r="1555">
          <cell r="B1555"/>
          <cell r="C1555"/>
          <cell r="D1555"/>
        </row>
        <row r="1556">
          <cell r="B1556"/>
          <cell r="C1556"/>
          <cell r="D1556"/>
        </row>
        <row r="1557">
          <cell r="B1557"/>
          <cell r="C1557"/>
          <cell r="D1557"/>
        </row>
        <row r="1558">
          <cell r="B1558"/>
          <cell r="C1558"/>
          <cell r="D1558"/>
        </row>
        <row r="1559">
          <cell r="B1559"/>
          <cell r="C1559"/>
          <cell r="D1559"/>
        </row>
        <row r="1560">
          <cell r="B1560"/>
          <cell r="C1560"/>
          <cell r="D1560"/>
        </row>
        <row r="1561">
          <cell r="B1561"/>
          <cell r="C1561"/>
          <cell r="D1561"/>
        </row>
        <row r="1562">
          <cell r="B1562"/>
          <cell r="C1562"/>
          <cell r="D1562"/>
        </row>
        <row r="1563">
          <cell r="B1563"/>
          <cell r="C1563"/>
          <cell r="D1563"/>
        </row>
        <row r="1564">
          <cell r="B1564"/>
          <cell r="C1564"/>
          <cell r="D1564"/>
        </row>
        <row r="1565">
          <cell r="B1565"/>
          <cell r="C1565"/>
          <cell r="D1565"/>
        </row>
        <row r="1566">
          <cell r="B1566"/>
          <cell r="C1566"/>
          <cell r="D1566"/>
        </row>
        <row r="1567">
          <cell r="B1567"/>
          <cell r="C1567"/>
          <cell r="D1567"/>
        </row>
        <row r="1568">
          <cell r="B1568"/>
          <cell r="C1568"/>
          <cell r="D1568"/>
        </row>
        <row r="1569">
          <cell r="B1569"/>
          <cell r="C1569"/>
          <cell r="D1569"/>
        </row>
        <row r="1570">
          <cell r="B1570"/>
          <cell r="C1570"/>
          <cell r="D1570"/>
        </row>
        <row r="1571">
          <cell r="B1571"/>
          <cell r="C1571"/>
          <cell r="D1571"/>
        </row>
        <row r="1572">
          <cell r="B1572"/>
          <cell r="C1572"/>
          <cell r="D1572"/>
        </row>
        <row r="1573">
          <cell r="B1573"/>
          <cell r="C1573"/>
          <cell r="D1573"/>
        </row>
        <row r="1574">
          <cell r="B1574"/>
          <cell r="C1574"/>
          <cell r="D1574"/>
        </row>
        <row r="1575">
          <cell r="B1575"/>
          <cell r="C1575"/>
          <cell r="D1575"/>
        </row>
        <row r="1576">
          <cell r="B1576"/>
          <cell r="C1576"/>
          <cell r="D1576"/>
        </row>
        <row r="1577">
          <cell r="B1577"/>
          <cell r="C1577"/>
          <cell r="D1577"/>
        </row>
        <row r="1578">
          <cell r="B1578"/>
          <cell r="C1578"/>
          <cell r="D1578"/>
        </row>
        <row r="1579">
          <cell r="B1579"/>
          <cell r="C1579"/>
          <cell r="D1579"/>
        </row>
        <row r="1580">
          <cell r="B1580"/>
          <cell r="C1580"/>
          <cell r="D1580"/>
        </row>
        <row r="1581">
          <cell r="B1581"/>
          <cell r="C1581"/>
          <cell r="D1581"/>
        </row>
        <row r="1582">
          <cell r="B1582"/>
          <cell r="C1582"/>
          <cell r="D1582"/>
        </row>
        <row r="1583">
          <cell r="B1583"/>
          <cell r="C1583"/>
          <cell r="D1583"/>
        </row>
        <row r="1584">
          <cell r="B1584"/>
          <cell r="C1584"/>
          <cell r="D1584"/>
        </row>
        <row r="1585">
          <cell r="B1585"/>
          <cell r="C1585"/>
          <cell r="D1585"/>
        </row>
        <row r="1586">
          <cell r="B1586"/>
          <cell r="C1586"/>
          <cell r="D1586"/>
        </row>
        <row r="1587">
          <cell r="B1587"/>
          <cell r="C1587"/>
          <cell r="D1587"/>
        </row>
        <row r="1588">
          <cell r="B1588"/>
          <cell r="C1588"/>
          <cell r="D1588"/>
        </row>
        <row r="1589">
          <cell r="B1589"/>
          <cell r="C1589"/>
          <cell r="D1589"/>
        </row>
        <row r="1590">
          <cell r="B1590"/>
          <cell r="C1590"/>
          <cell r="D1590"/>
        </row>
        <row r="1591">
          <cell r="B1591"/>
          <cell r="C1591"/>
          <cell r="D1591"/>
        </row>
        <row r="1592">
          <cell r="B1592"/>
          <cell r="C1592"/>
          <cell r="D1592"/>
        </row>
        <row r="1593">
          <cell r="B1593"/>
          <cell r="C1593"/>
          <cell r="D1593"/>
        </row>
        <row r="1594">
          <cell r="B1594"/>
          <cell r="C1594"/>
          <cell r="D1594"/>
        </row>
        <row r="1595">
          <cell r="B1595"/>
          <cell r="C1595"/>
          <cell r="D1595"/>
        </row>
        <row r="1596">
          <cell r="B1596"/>
          <cell r="C1596"/>
          <cell r="D1596"/>
        </row>
        <row r="1597">
          <cell r="B1597"/>
          <cell r="C1597"/>
          <cell r="D1597"/>
        </row>
        <row r="1598">
          <cell r="B1598"/>
          <cell r="C1598"/>
          <cell r="D1598"/>
        </row>
        <row r="1599">
          <cell r="B1599"/>
          <cell r="C1599"/>
          <cell r="D1599"/>
        </row>
        <row r="1600">
          <cell r="B1600"/>
          <cell r="C1600"/>
          <cell r="D1600"/>
        </row>
        <row r="1601">
          <cell r="B1601"/>
          <cell r="C1601"/>
          <cell r="D1601"/>
        </row>
        <row r="1602">
          <cell r="B1602"/>
          <cell r="C1602"/>
          <cell r="D1602"/>
        </row>
        <row r="1603">
          <cell r="B1603"/>
          <cell r="C1603"/>
          <cell r="D1603"/>
        </row>
        <row r="1604">
          <cell r="B1604"/>
          <cell r="C1604"/>
          <cell r="D1604"/>
        </row>
        <row r="1605">
          <cell r="B1605"/>
          <cell r="C1605"/>
          <cell r="D1605"/>
        </row>
        <row r="1606">
          <cell r="B1606"/>
          <cell r="C1606"/>
          <cell r="D1606"/>
        </row>
        <row r="1607">
          <cell r="B1607"/>
          <cell r="C1607"/>
          <cell r="D1607"/>
        </row>
        <row r="1608">
          <cell r="B1608"/>
          <cell r="C1608"/>
          <cell r="D1608"/>
        </row>
        <row r="1609">
          <cell r="B1609"/>
          <cell r="C1609"/>
          <cell r="D1609"/>
        </row>
        <row r="1610">
          <cell r="B1610"/>
          <cell r="C1610"/>
          <cell r="D1610"/>
        </row>
        <row r="1611">
          <cell r="B1611"/>
          <cell r="C1611"/>
          <cell r="D1611"/>
        </row>
        <row r="1612">
          <cell r="B1612"/>
          <cell r="C1612"/>
          <cell r="D1612"/>
        </row>
        <row r="1613">
          <cell r="B1613"/>
          <cell r="C1613"/>
          <cell r="D1613"/>
        </row>
        <row r="1614">
          <cell r="B1614"/>
          <cell r="C1614"/>
          <cell r="D1614"/>
        </row>
        <row r="1615">
          <cell r="B1615"/>
          <cell r="C1615"/>
          <cell r="D1615"/>
        </row>
        <row r="1616">
          <cell r="B1616"/>
          <cell r="C1616"/>
          <cell r="D1616"/>
        </row>
        <row r="1617">
          <cell r="B1617"/>
          <cell r="C1617"/>
          <cell r="D1617"/>
        </row>
        <row r="1618">
          <cell r="B1618"/>
          <cell r="C1618"/>
          <cell r="D1618"/>
        </row>
        <row r="1619">
          <cell r="B1619"/>
          <cell r="C1619"/>
          <cell r="D1619"/>
        </row>
        <row r="1620">
          <cell r="B1620"/>
          <cell r="C1620"/>
          <cell r="D1620"/>
        </row>
        <row r="1621">
          <cell r="B1621"/>
          <cell r="C1621"/>
          <cell r="D1621"/>
        </row>
        <row r="1622">
          <cell r="B1622"/>
          <cell r="C1622"/>
          <cell r="D1622"/>
        </row>
        <row r="1623">
          <cell r="B1623"/>
          <cell r="C1623"/>
          <cell r="D1623"/>
        </row>
        <row r="1624">
          <cell r="B1624"/>
          <cell r="C1624"/>
          <cell r="D1624"/>
        </row>
        <row r="1625">
          <cell r="B1625"/>
          <cell r="C1625"/>
          <cell r="D1625"/>
        </row>
        <row r="1626">
          <cell r="B1626"/>
          <cell r="C1626"/>
          <cell r="D1626"/>
        </row>
        <row r="1627">
          <cell r="B1627"/>
          <cell r="C1627"/>
          <cell r="D1627"/>
        </row>
        <row r="1628">
          <cell r="B1628"/>
          <cell r="C1628"/>
          <cell r="D1628"/>
        </row>
        <row r="1629">
          <cell r="B1629"/>
          <cell r="C1629"/>
          <cell r="D1629"/>
        </row>
        <row r="1630">
          <cell r="B1630"/>
          <cell r="C1630"/>
          <cell r="D1630"/>
        </row>
        <row r="1631">
          <cell r="B1631"/>
          <cell r="C1631"/>
          <cell r="D1631"/>
        </row>
        <row r="1632">
          <cell r="B1632"/>
          <cell r="C1632"/>
          <cell r="D1632"/>
        </row>
        <row r="1633">
          <cell r="B1633"/>
          <cell r="C1633"/>
          <cell r="D1633"/>
        </row>
        <row r="1634">
          <cell r="B1634"/>
          <cell r="C1634"/>
          <cell r="D1634"/>
        </row>
        <row r="1635">
          <cell r="B1635"/>
          <cell r="C1635"/>
          <cell r="D1635"/>
        </row>
        <row r="1636">
          <cell r="B1636"/>
          <cell r="C1636"/>
          <cell r="D1636"/>
        </row>
        <row r="1637">
          <cell r="B1637"/>
          <cell r="C1637"/>
          <cell r="D1637"/>
        </row>
        <row r="1638">
          <cell r="B1638"/>
          <cell r="C1638"/>
          <cell r="D1638"/>
        </row>
        <row r="1639">
          <cell r="B1639"/>
          <cell r="C1639"/>
          <cell r="D1639"/>
        </row>
        <row r="1640">
          <cell r="B1640"/>
          <cell r="C1640"/>
          <cell r="D1640"/>
        </row>
        <row r="1641">
          <cell r="B1641"/>
          <cell r="C1641"/>
          <cell r="D1641"/>
        </row>
        <row r="1642">
          <cell r="B1642"/>
          <cell r="C1642"/>
          <cell r="D1642"/>
        </row>
        <row r="1643">
          <cell r="B1643"/>
          <cell r="C1643"/>
          <cell r="D1643"/>
        </row>
        <row r="1644">
          <cell r="B1644"/>
          <cell r="C1644"/>
          <cell r="D1644"/>
        </row>
        <row r="1645">
          <cell r="B1645"/>
          <cell r="C1645"/>
          <cell r="D1645"/>
        </row>
        <row r="1646">
          <cell r="B1646"/>
          <cell r="C1646"/>
          <cell r="D1646"/>
        </row>
        <row r="1647">
          <cell r="B1647"/>
          <cell r="C1647"/>
          <cell r="D1647"/>
        </row>
        <row r="1648">
          <cell r="B1648"/>
          <cell r="C1648"/>
          <cell r="D1648"/>
        </row>
        <row r="1649">
          <cell r="B1649"/>
          <cell r="C1649"/>
          <cell r="D1649"/>
        </row>
        <row r="1650">
          <cell r="B1650"/>
          <cell r="C1650"/>
          <cell r="D1650"/>
        </row>
        <row r="1651">
          <cell r="B1651"/>
          <cell r="C1651"/>
          <cell r="D1651"/>
        </row>
        <row r="1652">
          <cell r="B1652"/>
          <cell r="C1652"/>
          <cell r="D1652"/>
        </row>
        <row r="1653">
          <cell r="B1653"/>
          <cell r="C1653"/>
          <cell r="D1653"/>
        </row>
        <row r="1654">
          <cell r="B1654"/>
          <cell r="C1654"/>
          <cell r="D1654"/>
        </row>
        <row r="1655">
          <cell r="B1655"/>
          <cell r="C1655"/>
          <cell r="D1655"/>
        </row>
        <row r="1656">
          <cell r="B1656"/>
          <cell r="C1656"/>
          <cell r="D1656"/>
        </row>
        <row r="1657">
          <cell r="B1657"/>
          <cell r="C1657"/>
          <cell r="D1657"/>
        </row>
        <row r="1658">
          <cell r="B1658"/>
          <cell r="C1658"/>
          <cell r="D1658"/>
        </row>
        <row r="1659">
          <cell r="B1659"/>
          <cell r="C1659"/>
          <cell r="D1659"/>
        </row>
        <row r="1660">
          <cell r="B1660"/>
          <cell r="C1660"/>
          <cell r="D1660"/>
        </row>
        <row r="1661">
          <cell r="B1661"/>
          <cell r="C1661"/>
          <cell r="D1661"/>
        </row>
        <row r="1662">
          <cell r="B1662"/>
          <cell r="C1662"/>
          <cell r="D1662"/>
        </row>
        <row r="1663">
          <cell r="B1663"/>
          <cell r="C1663"/>
          <cell r="D1663"/>
        </row>
        <row r="1664">
          <cell r="B1664"/>
          <cell r="C1664"/>
          <cell r="D1664"/>
        </row>
        <row r="1665">
          <cell r="B1665"/>
          <cell r="C1665"/>
          <cell r="D1665"/>
        </row>
        <row r="1666">
          <cell r="B1666"/>
          <cell r="C1666"/>
          <cell r="D1666"/>
        </row>
        <row r="1667">
          <cell r="B1667"/>
          <cell r="C1667"/>
          <cell r="D1667"/>
        </row>
        <row r="1668">
          <cell r="B1668"/>
          <cell r="C1668"/>
          <cell r="D1668"/>
        </row>
        <row r="1669">
          <cell r="B1669"/>
          <cell r="C1669"/>
          <cell r="D1669"/>
        </row>
        <row r="1670">
          <cell r="B1670"/>
          <cell r="C1670"/>
          <cell r="D1670"/>
        </row>
        <row r="1671">
          <cell r="B1671"/>
          <cell r="C1671"/>
          <cell r="D1671"/>
        </row>
        <row r="1672">
          <cell r="B1672"/>
          <cell r="C1672"/>
          <cell r="D1672"/>
        </row>
        <row r="1673">
          <cell r="B1673"/>
          <cell r="C1673"/>
          <cell r="D1673"/>
        </row>
        <row r="1674">
          <cell r="B1674"/>
          <cell r="C1674"/>
          <cell r="D1674"/>
        </row>
        <row r="1675">
          <cell r="B1675"/>
          <cell r="C1675"/>
          <cell r="D1675"/>
        </row>
        <row r="1676">
          <cell r="B1676"/>
          <cell r="C1676"/>
          <cell r="D1676"/>
        </row>
        <row r="1677">
          <cell r="B1677"/>
          <cell r="C1677"/>
          <cell r="D1677"/>
        </row>
        <row r="1678">
          <cell r="B1678"/>
          <cell r="C1678"/>
          <cell r="D1678"/>
        </row>
        <row r="1679">
          <cell r="B1679"/>
          <cell r="C1679"/>
          <cell r="D1679"/>
        </row>
        <row r="1680">
          <cell r="B1680"/>
          <cell r="C1680"/>
          <cell r="D1680"/>
        </row>
        <row r="1681">
          <cell r="B1681"/>
          <cell r="C1681"/>
          <cell r="D1681"/>
        </row>
        <row r="1682">
          <cell r="B1682"/>
          <cell r="C1682"/>
          <cell r="D1682"/>
        </row>
        <row r="1683">
          <cell r="B1683"/>
          <cell r="C1683"/>
          <cell r="D1683"/>
        </row>
        <row r="1684">
          <cell r="B1684"/>
          <cell r="C1684"/>
          <cell r="D1684"/>
        </row>
        <row r="1685">
          <cell r="B1685"/>
          <cell r="C1685"/>
          <cell r="D1685"/>
        </row>
        <row r="1686">
          <cell r="B1686"/>
          <cell r="C1686"/>
          <cell r="D1686"/>
        </row>
        <row r="1687">
          <cell r="B1687"/>
          <cell r="C1687"/>
          <cell r="D1687"/>
        </row>
        <row r="1688">
          <cell r="B1688"/>
          <cell r="C1688"/>
          <cell r="D1688"/>
        </row>
        <row r="1689">
          <cell r="B1689"/>
          <cell r="C1689"/>
          <cell r="D1689"/>
        </row>
        <row r="1690">
          <cell r="B1690"/>
          <cell r="C1690"/>
          <cell r="D1690"/>
        </row>
        <row r="1691">
          <cell r="B1691"/>
          <cell r="C1691"/>
          <cell r="D1691"/>
        </row>
        <row r="1692">
          <cell r="B1692"/>
          <cell r="C1692"/>
          <cell r="D1692"/>
        </row>
        <row r="1693">
          <cell r="B1693"/>
          <cell r="C1693"/>
          <cell r="D1693"/>
        </row>
        <row r="1694">
          <cell r="B1694"/>
          <cell r="C1694"/>
          <cell r="D1694"/>
        </row>
        <row r="1695">
          <cell r="B1695"/>
          <cell r="C1695"/>
          <cell r="D1695"/>
        </row>
        <row r="1696">
          <cell r="B1696"/>
          <cell r="C1696"/>
          <cell r="D1696"/>
        </row>
        <row r="1697">
          <cell r="B1697"/>
          <cell r="C1697"/>
          <cell r="D1697"/>
        </row>
        <row r="1698">
          <cell r="B1698"/>
          <cell r="C1698"/>
          <cell r="D1698"/>
        </row>
        <row r="1699">
          <cell r="B1699"/>
          <cell r="C1699"/>
          <cell r="D1699"/>
        </row>
        <row r="1700">
          <cell r="B1700"/>
          <cell r="C1700"/>
          <cell r="D1700"/>
        </row>
        <row r="1701">
          <cell r="B1701"/>
          <cell r="C1701"/>
          <cell r="D1701"/>
        </row>
        <row r="1702">
          <cell r="B1702"/>
          <cell r="C1702"/>
          <cell r="D1702"/>
        </row>
        <row r="1703">
          <cell r="B1703"/>
          <cell r="C1703"/>
          <cell r="D1703"/>
        </row>
        <row r="1704">
          <cell r="B1704"/>
          <cell r="C1704"/>
          <cell r="D1704"/>
        </row>
        <row r="1705">
          <cell r="B1705"/>
          <cell r="C1705"/>
          <cell r="D1705"/>
        </row>
        <row r="1706">
          <cell r="B1706"/>
          <cell r="C1706"/>
          <cell r="D1706"/>
        </row>
        <row r="1707">
          <cell r="B1707"/>
          <cell r="C1707"/>
          <cell r="D1707"/>
        </row>
        <row r="1708">
          <cell r="B1708"/>
          <cell r="C1708"/>
          <cell r="D1708"/>
        </row>
        <row r="1709">
          <cell r="B1709"/>
          <cell r="C1709"/>
          <cell r="D1709"/>
        </row>
        <row r="1710">
          <cell r="B1710"/>
          <cell r="C1710"/>
          <cell r="D1710"/>
        </row>
        <row r="1711">
          <cell r="B1711"/>
          <cell r="C1711"/>
          <cell r="D1711"/>
        </row>
        <row r="1712">
          <cell r="B1712"/>
          <cell r="C1712"/>
          <cell r="D1712"/>
        </row>
        <row r="1713">
          <cell r="B1713"/>
          <cell r="C1713"/>
          <cell r="D1713"/>
        </row>
        <row r="1714">
          <cell r="B1714"/>
          <cell r="C1714"/>
          <cell r="D1714"/>
        </row>
        <row r="1715">
          <cell r="B1715"/>
          <cell r="C1715"/>
          <cell r="D1715"/>
        </row>
        <row r="1716">
          <cell r="B1716"/>
          <cell r="C1716"/>
          <cell r="D1716"/>
        </row>
        <row r="1717">
          <cell r="B1717"/>
          <cell r="C1717"/>
          <cell r="D1717"/>
        </row>
        <row r="1718">
          <cell r="B1718"/>
          <cell r="C1718"/>
          <cell r="D1718"/>
        </row>
        <row r="1719">
          <cell r="B1719"/>
          <cell r="C1719"/>
          <cell r="D1719"/>
        </row>
        <row r="1720">
          <cell r="B1720"/>
          <cell r="C1720"/>
          <cell r="D1720"/>
        </row>
        <row r="1721">
          <cell r="B1721"/>
          <cell r="C1721"/>
          <cell r="D1721"/>
        </row>
        <row r="1722">
          <cell r="B1722"/>
          <cell r="C1722"/>
          <cell r="D1722"/>
        </row>
        <row r="1723">
          <cell r="B1723"/>
          <cell r="C1723"/>
          <cell r="D1723"/>
        </row>
        <row r="1724">
          <cell r="B1724"/>
          <cell r="C1724"/>
          <cell r="D1724"/>
        </row>
        <row r="1725">
          <cell r="B1725"/>
          <cell r="C1725"/>
          <cell r="D1725"/>
        </row>
        <row r="1726">
          <cell r="B1726"/>
          <cell r="C1726"/>
          <cell r="D1726"/>
        </row>
        <row r="1727">
          <cell r="B1727"/>
          <cell r="C1727"/>
          <cell r="D1727"/>
        </row>
        <row r="1728">
          <cell r="B1728"/>
          <cell r="C1728"/>
          <cell r="D1728"/>
        </row>
        <row r="1729">
          <cell r="B1729"/>
          <cell r="C1729"/>
          <cell r="D1729"/>
        </row>
        <row r="1730">
          <cell r="B1730"/>
          <cell r="C1730"/>
          <cell r="D1730"/>
        </row>
        <row r="1731">
          <cell r="B1731"/>
          <cell r="C1731"/>
          <cell r="D1731"/>
        </row>
        <row r="1732">
          <cell r="B1732"/>
          <cell r="C1732"/>
          <cell r="D1732"/>
        </row>
        <row r="1733">
          <cell r="B1733"/>
          <cell r="C1733"/>
          <cell r="D1733"/>
        </row>
        <row r="1734">
          <cell r="B1734"/>
          <cell r="C1734"/>
          <cell r="D1734"/>
        </row>
        <row r="1735">
          <cell r="B1735"/>
          <cell r="C1735"/>
          <cell r="D1735"/>
        </row>
        <row r="1736">
          <cell r="B1736"/>
          <cell r="C1736"/>
          <cell r="D1736"/>
        </row>
        <row r="1737">
          <cell r="B1737"/>
          <cell r="C1737"/>
          <cell r="D1737"/>
        </row>
        <row r="1738">
          <cell r="B1738"/>
          <cell r="C1738"/>
          <cell r="D1738"/>
        </row>
        <row r="1739">
          <cell r="B1739"/>
          <cell r="C1739"/>
          <cell r="D1739"/>
        </row>
        <row r="1740">
          <cell r="B1740"/>
          <cell r="C1740"/>
          <cell r="D1740"/>
        </row>
        <row r="1741">
          <cell r="B1741"/>
          <cell r="C1741"/>
          <cell r="D1741"/>
        </row>
        <row r="1742">
          <cell r="B1742"/>
          <cell r="C1742"/>
          <cell r="D1742"/>
        </row>
        <row r="1743">
          <cell r="B1743"/>
          <cell r="C1743"/>
          <cell r="D1743"/>
        </row>
        <row r="1744">
          <cell r="B1744"/>
          <cell r="C1744"/>
          <cell r="D1744"/>
        </row>
        <row r="1745">
          <cell r="B1745"/>
          <cell r="C1745"/>
          <cell r="D1745"/>
        </row>
        <row r="1746">
          <cell r="B1746"/>
          <cell r="C1746"/>
          <cell r="D1746"/>
        </row>
        <row r="1747">
          <cell r="B1747"/>
          <cell r="C1747"/>
          <cell r="D1747"/>
        </row>
        <row r="1748">
          <cell r="B1748"/>
          <cell r="C1748"/>
          <cell r="D1748"/>
        </row>
        <row r="1749">
          <cell r="B1749"/>
          <cell r="C1749"/>
          <cell r="D1749"/>
        </row>
        <row r="1750">
          <cell r="B1750"/>
          <cell r="C1750"/>
          <cell r="D1750"/>
        </row>
        <row r="1751">
          <cell r="B1751"/>
          <cell r="C1751"/>
          <cell r="D1751"/>
        </row>
        <row r="1752">
          <cell r="B1752"/>
          <cell r="C1752"/>
          <cell r="D1752"/>
        </row>
        <row r="1753">
          <cell r="B1753"/>
          <cell r="C1753"/>
          <cell r="D1753"/>
        </row>
        <row r="1754">
          <cell r="B1754"/>
          <cell r="C1754"/>
          <cell r="D1754"/>
        </row>
        <row r="1755">
          <cell r="B1755"/>
          <cell r="C1755"/>
          <cell r="D1755"/>
        </row>
        <row r="1756">
          <cell r="B1756"/>
          <cell r="C1756"/>
          <cell r="D1756"/>
        </row>
        <row r="1757">
          <cell r="B1757"/>
          <cell r="C1757"/>
          <cell r="D1757"/>
        </row>
        <row r="1758">
          <cell r="B1758"/>
          <cell r="C1758"/>
          <cell r="D1758"/>
        </row>
        <row r="1759">
          <cell r="B1759"/>
          <cell r="C1759"/>
          <cell r="D1759"/>
        </row>
        <row r="1760">
          <cell r="B1760"/>
          <cell r="C1760"/>
          <cell r="D1760"/>
        </row>
        <row r="1761">
          <cell r="B1761"/>
          <cell r="C1761"/>
          <cell r="D1761"/>
        </row>
        <row r="1762">
          <cell r="B1762"/>
          <cell r="C1762"/>
          <cell r="D1762"/>
        </row>
        <row r="1763">
          <cell r="B1763"/>
          <cell r="C1763"/>
          <cell r="D1763"/>
        </row>
        <row r="1764">
          <cell r="B1764"/>
          <cell r="C1764"/>
          <cell r="D1764"/>
        </row>
        <row r="1765">
          <cell r="B1765"/>
          <cell r="C1765"/>
          <cell r="D1765"/>
        </row>
        <row r="1766">
          <cell r="B1766"/>
          <cell r="C1766"/>
          <cell r="D1766"/>
        </row>
        <row r="1767">
          <cell r="B1767"/>
          <cell r="C1767"/>
          <cell r="D1767"/>
        </row>
        <row r="1768">
          <cell r="B1768"/>
          <cell r="C1768"/>
          <cell r="D1768"/>
        </row>
        <row r="1769">
          <cell r="B1769"/>
          <cell r="C1769"/>
          <cell r="D1769"/>
        </row>
        <row r="1770">
          <cell r="B1770"/>
          <cell r="C1770"/>
          <cell r="D1770"/>
        </row>
        <row r="1771">
          <cell r="B1771"/>
          <cell r="C1771"/>
          <cell r="D1771"/>
        </row>
        <row r="1772">
          <cell r="B1772"/>
          <cell r="C1772"/>
          <cell r="D1772"/>
        </row>
        <row r="1773">
          <cell r="B1773"/>
          <cell r="C1773"/>
          <cell r="D1773"/>
        </row>
        <row r="1774">
          <cell r="B1774"/>
          <cell r="C1774"/>
          <cell r="D1774"/>
        </row>
        <row r="1775">
          <cell r="B1775"/>
          <cell r="C1775"/>
          <cell r="D1775"/>
        </row>
        <row r="1776">
          <cell r="B1776"/>
          <cell r="C1776"/>
          <cell r="D1776"/>
        </row>
        <row r="1777">
          <cell r="B1777"/>
          <cell r="C1777"/>
          <cell r="D1777"/>
        </row>
        <row r="1778">
          <cell r="B1778"/>
          <cell r="C1778"/>
          <cell r="D1778"/>
        </row>
        <row r="1779">
          <cell r="B1779"/>
          <cell r="C1779"/>
          <cell r="D1779"/>
        </row>
        <row r="1780">
          <cell r="B1780"/>
          <cell r="C1780"/>
          <cell r="D1780"/>
        </row>
        <row r="1781">
          <cell r="B1781"/>
          <cell r="C1781"/>
          <cell r="D1781"/>
        </row>
        <row r="1782">
          <cell r="B1782"/>
          <cell r="C1782"/>
          <cell r="D1782"/>
        </row>
        <row r="1783">
          <cell r="B1783"/>
          <cell r="C1783"/>
          <cell r="D1783"/>
        </row>
        <row r="1784">
          <cell r="B1784"/>
          <cell r="C1784"/>
          <cell r="D1784"/>
        </row>
        <row r="1785">
          <cell r="B1785"/>
          <cell r="C1785"/>
          <cell r="D1785"/>
        </row>
        <row r="1786">
          <cell r="B1786"/>
          <cell r="C1786"/>
          <cell r="D1786"/>
        </row>
        <row r="1787">
          <cell r="B1787"/>
          <cell r="C1787"/>
          <cell r="D1787"/>
        </row>
        <row r="1788">
          <cell r="B1788"/>
          <cell r="C1788"/>
          <cell r="D1788"/>
        </row>
        <row r="1789">
          <cell r="B1789"/>
          <cell r="C1789"/>
          <cell r="D1789"/>
        </row>
        <row r="1790">
          <cell r="B1790"/>
          <cell r="C1790"/>
          <cell r="D1790"/>
        </row>
        <row r="1791">
          <cell r="B1791"/>
          <cell r="C1791"/>
          <cell r="D1791"/>
        </row>
        <row r="1792">
          <cell r="B1792"/>
          <cell r="C1792"/>
          <cell r="D1792"/>
        </row>
        <row r="1793">
          <cell r="B1793"/>
          <cell r="C1793"/>
          <cell r="D1793"/>
        </row>
        <row r="1794">
          <cell r="B1794"/>
          <cell r="C1794"/>
          <cell r="D1794"/>
        </row>
        <row r="1795">
          <cell r="B1795"/>
          <cell r="C1795"/>
          <cell r="D1795"/>
        </row>
        <row r="1796">
          <cell r="B1796"/>
          <cell r="C1796"/>
          <cell r="D1796"/>
        </row>
        <row r="1797">
          <cell r="B1797"/>
          <cell r="C1797"/>
          <cell r="D1797"/>
        </row>
        <row r="1798">
          <cell r="B1798"/>
          <cell r="C1798"/>
          <cell r="D1798"/>
        </row>
        <row r="1799">
          <cell r="B1799"/>
          <cell r="C1799"/>
          <cell r="D1799"/>
        </row>
        <row r="1800">
          <cell r="B1800"/>
          <cell r="C1800"/>
          <cell r="D1800"/>
        </row>
        <row r="1801">
          <cell r="B1801"/>
          <cell r="C1801"/>
          <cell r="D1801"/>
        </row>
        <row r="1802">
          <cell r="B1802"/>
          <cell r="C1802"/>
          <cell r="D1802"/>
        </row>
        <row r="1803">
          <cell r="B1803"/>
          <cell r="C1803"/>
          <cell r="D1803"/>
        </row>
        <row r="1804">
          <cell r="B1804"/>
          <cell r="C1804"/>
          <cell r="D1804"/>
        </row>
        <row r="1805">
          <cell r="B1805"/>
          <cell r="C1805"/>
          <cell r="D1805"/>
        </row>
        <row r="1806">
          <cell r="B1806"/>
          <cell r="C1806"/>
          <cell r="D1806"/>
        </row>
        <row r="1807">
          <cell r="B1807"/>
          <cell r="C1807"/>
          <cell r="D1807"/>
        </row>
        <row r="1808">
          <cell r="B1808"/>
          <cell r="C1808"/>
          <cell r="D1808"/>
        </row>
        <row r="1809">
          <cell r="B1809"/>
          <cell r="C1809"/>
          <cell r="D1809"/>
        </row>
        <row r="1810">
          <cell r="B1810"/>
          <cell r="C1810"/>
          <cell r="D1810"/>
        </row>
        <row r="1811">
          <cell r="B1811"/>
          <cell r="C1811"/>
          <cell r="D1811"/>
        </row>
        <row r="1812">
          <cell r="B1812"/>
          <cell r="C1812"/>
          <cell r="D1812"/>
        </row>
        <row r="1813">
          <cell r="B1813"/>
          <cell r="C1813"/>
          <cell r="D1813"/>
        </row>
        <row r="1814">
          <cell r="B1814"/>
          <cell r="C1814"/>
          <cell r="D1814"/>
        </row>
        <row r="1815">
          <cell r="B1815"/>
          <cell r="C1815"/>
          <cell r="D1815"/>
        </row>
        <row r="1816">
          <cell r="B1816"/>
          <cell r="C1816"/>
          <cell r="D1816"/>
        </row>
        <row r="1817">
          <cell r="B1817"/>
          <cell r="C1817"/>
          <cell r="D1817"/>
        </row>
        <row r="1818">
          <cell r="B1818"/>
          <cell r="C1818"/>
          <cell r="D1818"/>
        </row>
        <row r="1819">
          <cell r="B1819"/>
          <cell r="C1819"/>
          <cell r="D1819"/>
        </row>
        <row r="1820">
          <cell r="B1820"/>
          <cell r="C1820"/>
          <cell r="D1820"/>
        </row>
        <row r="1821">
          <cell r="B1821"/>
          <cell r="C1821"/>
          <cell r="D1821"/>
        </row>
        <row r="1822">
          <cell r="B1822"/>
          <cell r="C1822"/>
          <cell r="D1822"/>
        </row>
        <row r="1823">
          <cell r="B1823"/>
          <cell r="C1823"/>
          <cell r="D1823"/>
        </row>
        <row r="1824">
          <cell r="B1824"/>
          <cell r="C1824"/>
          <cell r="D1824"/>
        </row>
        <row r="1825">
          <cell r="B1825"/>
          <cell r="C1825"/>
          <cell r="D1825"/>
        </row>
        <row r="1826">
          <cell r="B1826"/>
          <cell r="C1826"/>
          <cell r="D1826"/>
        </row>
        <row r="1827">
          <cell r="B1827"/>
          <cell r="C1827"/>
          <cell r="D1827"/>
        </row>
        <row r="1828">
          <cell r="B1828"/>
          <cell r="C1828"/>
          <cell r="D1828"/>
        </row>
        <row r="1829">
          <cell r="B1829"/>
          <cell r="C1829"/>
          <cell r="D1829"/>
        </row>
        <row r="1830">
          <cell r="B1830"/>
          <cell r="C1830"/>
          <cell r="D1830"/>
        </row>
        <row r="1831">
          <cell r="B1831"/>
          <cell r="C1831"/>
          <cell r="D1831"/>
        </row>
        <row r="1832">
          <cell r="B1832"/>
          <cell r="C1832"/>
          <cell r="D1832"/>
        </row>
        <row r="1833">
          <cell r="B1833"/>
          <cell r="C1833"/>
          <cell r="D1833"/>
        </row>
        <row r="1834">
          <cell r="B1834"/>
          <cell r="C1834"/>
          <cell r="D1834"/>
        </row>
        <row r="1835">
          <cell r="B1835"/>
          <cell r="C1835"/>
          <cell r="D1835"/>
        </row>
        <row r="1836">
          <cell r="B1836"/>
          <cell r="C1836"/>
          <cell r="D1836"/>
        </row>
        <row r="1837">
          <cell r="B1837"/>
          <cell r="C1837"/>
          <cell r="D1837"/>
        </row>
        <row r="1838">
          <cell r="B1838"/>
          <cell r="C1838"/>
          <cell r="D1838"/>
        </row>
        <row r="1839">
          <cell r="B1839"/>
          <cell r="C1839"/>
          <cell r="D1839"/>
        </row>
        <row r="1840">
          <cell r="B1840"/>
          <cell r="C1840"/>
          <cell r="D1840"/>
        </row>
        <row r="1841">
          <cell r="B1841"/>
          <cell r="C1841"/>
          <cell r="D1841"/>
        </row>
        <row r="1842">
          <cell r="B1842"/>
          <cell r="C1842"/>
          <cell r="D1842"/>
        </row>
        <row r="1843">
          <cell r="B1843"/>
          <cell r="C1843"/>
          <cell r="D1843"/>
        </row>
        <row r="1844">
          <cell r="B1844"/>
          <cell r="C1844"/>
          <cell r="D1844"/>
        </row>
        <row r="1845">
          <cell r="B1845"/>
          <cell r="C1845"/>
          <cell r="D1845"/>
        </row>
        <row r="1846">
          <cell r="B1846"/>
          <cell r="C1846"/>
          <cell r="D1846"/>
        </row>
        <row r="1847">
          <cell r="B1847"/>
          <cell r="C1847"/>
          <cell r="D1847"/>
        </row>
        <row r="1848">
          <cell r="B1848"/>
          <cell r="C1848"/>
          <cell r="D1848"/>
        </row>
        <row r="1849">
          <cell r="B1849"/>
          <cell r="C1849"/>
          <cell r="D1849"/>
        </row>
        <row r="1850">
          <cell r="B1850"/>
          <cell r="C1850"/>
          <cell r="D1850"/>
        </row>
        <row r="1851">
          <cell r="B1851"/>
          <cell r="C1851"/>
          <cell r="D1851"/>
        </row>
        <row r="1852">
          <cell r="B1852"/>
          <cell r="C1852"/>
          <cell r="D1852"/>
        </row>
        <row r="1853">
          <cell r="B1853"/>
          <cell r="C1853"/>
          <cell r="D1853"/>
        </row>
        <row r="1854">
          <cell r="B1854"/>
          <cell r="C1854"/>
          <cell r="D1854"/>
        </row>
        <row r="1855">
          <cell r="B1855"/>
          <cell r="C1855"/>
          <cell r="D1855"/>
        </row>
        <row r="1856">
          <cell r="B1856"/>
          <cell r="C1856"/>
          <cell r="D1856"/>
        </row>
        <row r="1857">
          <cell r="B1857"/>
          <cell r="C1857"/>
          <cell r="D1857"/>
        </row>
        <row r="1858">
          <cell r="B1858"/>
          <cell r="C1858"/>
          <cell r="D1858"/>
        </row>
        <row r="1859">
          <cell r="B1859"/>
          <cell r="C1859"/>
          <cell r="D1859"/>
        </row>
        <row r="1860">
          <cell r="B1860"/>
          <cell r="C1860"/>
          <cell r="D1860"/>
        </row>
        <row r="1861">
          <cell r="B1861"/>
          <cell r="C1861"/>
          <cell r="D1861"/>
        </row>
        <row r="1862">
          <cell r="B1862"/>
          <cell r="C1862"/>
          <cell r="D1862"/>
        </row>
        <row r="1863">
          <cell r="B1863"/>
          <cell r="C1863"/>
          <cell r="D1863"/>
        </row>
        <row r="1864">
          <cell r="B1864"/>
          <cell r="C1864"/>
          <cell r="D1864"/>
        </row>
        <row r="1865">
          <cell r="B1865"/>
          <cell r="C1865"/>
          <cell r="D1865"/>
        </row>
        <row r="1866">
          <cell r="B1866"/>
          <cell r="C1866"/>
          <cell r="D1866"/>
        </row>
        <row r="1867">
          <cell r="B1867"/>
          <cell r="C1867"/>
          <cell r="D1867"/>
        </row>
        <row r="1868">
          <cell r="B1868"/>
          <cell r="C1868"/>
          <cell r="D1868"/>
        </row>
        <row r="1869">
          <cell r="B1869"/>
          <cell r="C1869"/>
          <cell r="D1869"/>
        </row>
        <row r="1870">
          <cell r="B1870"/>
          <cell r="C1870"/>
          <cell r="D1870"/>
        </row>
        <row r="1871">
          <cell r="B1871"/>
          <cell r="C1871"/>
          <cell r="D1871"/>
        </row>
        <row r="1872">
          <cell r="B1872"/>
          <cell r="C1872"/>
          <cell r="D1872"/>
        </row>
        <row r="1873">
          <cell r="B1873"/>
          <cell r="C1873"/>
          <cell r="D1873"/>
        </row>
        <row r="1874">
          <cell r="B1874"/>
          <cell r="C1874"/>
          <cell r="D1874"/>
        </row>
        <row r="1875">
          <cell r="B1875"/>
          <cell r="C1875"/>
          <cell r="D1875"/>
        </row>
        <row r="1876">
          <cell r="B1876"/>
          <cell r="C1876"/>
          <cell r="D1876"/>
        </row>
        <row r="1877">
          <cell r="B1877"/>
          <cell r="C1877"/>
          <cell r="D1877"/>
        </row>
        <row r="1878">
          <cell r="B1878"/>
          <cell r="C1878"/>
          <cell r="D1878"/>
        </row>
        <row r="1879">
          <cell r="B1879"/>
          <cell r="C1879"/>
          <cell r="D1879"/>
        </row>
        <row r="1880">
          <cell r="B1880"/>
          <cell r="C1880"/>
          <cell r="D1880"/>
        </row>
        <row r="1881">
          <cell r="B1881"/>
          <cell r="C1881"/>
          <cell r="D1881"/>
        </row>
        <row r="1882">
          <cell r="B1882"/>
          <cell r="C1882"/>
          <cell r="D1882"/>
        </row>
        <row r="1883">
          <cell r="B1883"/>
          <cell r="C1883"/>
          <cell r="D1883"/>
        </row>
        <row r="1884">
          <cell r="B1884"/>
          <cell r="C1884"/>
          <cell r="D1884"/>
        </row>
        <row r="1885">
          <cell r="B1885"/>
          <cell r="C1885"/>
          <cell r="D1885"/>
        </row>
        <row r="1886">
          <cell r="B1886"/>
          <cell r="C1886"/>
          <cell r="D1886"/>
        </row>
        <row r="1887">
          <cell r="B1887"/>
          <cell r="C1887"/>
          <cell r="D1887"/>
        </row>
        <row r="1888">
          <cell r="B1888"/>
          <cell r="C1888"/>
          <cell r="D1888"/>
        </row>
        <row r="1889">
          <cell r="B1889"/>
          <cell r="C1889"/>
          <cell r="D1889"/>
        </row>
        <row r="1890">
          <cell r="B1890"/>
          <cell r="C1890"/>
          <cell r="D1890"/>
        </row>
        <row r="1891">
          <cell r="B1891"/>
          <cell r="C1891"/>
          <cell r="D1891"/>
        </row>
        <row r="1892">
          <cell r="B1892"/>
          <cell r="C1892"/>
          <cell r="D1892"/>
        </row>
        <row r="1893">
          <cell r="B1893"/>
          <cell r="C1893"/>
          <cell r="D1893"/>
        </row>
        <row r="1894">
          <cell r="B1894"/>
          <cell r="C1894"/>
          <cell r="D1894"/>
        </row>
        <row r="1895">
          <cell r="B1895"/>
          <cell r="C1895"/>
          <cell r="D1895"/>
        </row>
        <row r="1896">
          <cell r="B1896"/>
          <cell r="C1896"/>
          <cell r="D1896"/>
        </row>
        <row r="1897">
          <cell r="B1897"/>
          <cell r="C1897"/>
          <cell r="D1897"/>
        </row>
        <row r="1898">
          <cell r="B1898"/>
          <cell r="C1898"/>
          <cell r="D1898"/>
        </row>
        <row r="1899">
          <cell r="B1899"/>
          <cell r="C1899"/>
          <cell r="D1899"/>
        </row>
        <row r="1900">
          <cell r="B1900"/>
          <cell r="C1900"/>
          <cell r="D1900"/>
        </row>
        <row r="1901">
          <cell r="B1901"/>
          <cell r="C1901"/>
          <cell r="D1901"/>
        </row>
        <row r="1902">
          <cell r="B1902"/>
          <cell r="C1902"/>
          <cell r="D1902"/>
        </row>
        <row r="1903">
          <cell r="B1903"/>
          <cell r="C1903"/>
          <cell r="D1903"/>
        </row>
        <row r="1904">
          <cell r="B1904"/>
          <cell r="C1904"/>
          <cell r="D1904"/>
        </row>
        <row r="1905">
          <cell r="B1905"/>
          <cell r="C1905"/>
          <cell r="D1905"/>
        </row>
        <row r="1906">
          <cell r="B1906"/>
          <cell r="C1906"/>
          <cell r="D1906"/>
        </row>
        <row r="1907">
          <cell r="B1907"/>
          <cell r="C1907"/>
          <cell r="D1907"/>
        </row>
        <row r="1908">
          <cell r="B1908"/>
          <cell r="C1908"/>
          <cell r="D1908"/>
        </row>
        <row r="1909">
          <cell r="B1909"/>
          <cell r="C1909"/>
          <cell r="D1909"/>
        </row>
        <row r="1910">
          <cell r="B1910"/>
          <cell r="C1910"/>
          <cell r="D1910"/>
        </row>
        <row r="1911">
          <cell r="B1911"/>
          <cell r="C1911"/>
          <cell r="D1911"/>
        </row>
        <row r="1912">
          <cell r="B1912"/>
          <cell r="C1912"/>
          <cell r="D1912"/>
        </row>
        <row r="1913">
          <cell r="B1913"/>
          <cell r="C1913"/>
          <cell r="D1913"/>
        </row>
        <row r="1914">
          <cell r="B1914"/>
          <cell r="C1914"/>
          <cell r="D1914"/>
        </row>
        <row r="1915">
          <cell r="B1915"/>
          <cell r="C1915"/>
          <cell r="D1915"/>
        </row>
        <row r="1916">
          <cell r="B1916"/>
          <cell r="C1916"/>
          <cell r="D1916"/>
        </row>
        <row r="1917">
          <cell r="B1917"/>
          <cell r="C1917"/>
          <cell r="D1917"/>
        </row>
        <row r="1918">
          <cell r="B1918"/>
          <cell r="C1918"/>
          <cell r="D1918"/>
        </row>
        <row r="1919">
          <cell r="B1919"/>
          <cell r="C1919"/>
          <cell r="D1919"/>
        </row>
        <row r="1920">
          <cell r="B1920"/>
          <cell r="C1920"/>
          <cell r="D1920"/>
        </row>
        <row r="1921">
          <cell r="B1921"/>
          <cell r="C1921"/>
          <cell r="D1921"/>
        </row>
        <row r="1922">
          <cell r="B1922"/>
          <cell r="C1922"/>
          <cell r="D1922"/>
        </row>
        <row r="1923">
          <cell r="B1923"/>
          <cell r="C1923"/>
          <cell r="D1923"/>
        </row>
        <row r="1924">
          <cell r="B1924"/>
          <cell r="C1924"/>
          <cell r="D1924"/>
        </row>
        <row r="1925">
          <cell r="B1925"/>
          <cell r="C1925"/>
          <cell r="D1925"/>
        </row>
        <row r="1926">
          <cell r="B1926"/>
          <cell r="C1926"/>
          <cell r="D1926"/>
        </row>
        <row r="1927">
          <cell r="B1927"/>
          <cell r="C1927"/>
          <cell r="D1927"/>
        </row>
        <row r="1928">
          <cell r="B1928"/>
          <cell r="C1928"/>
          <cell r="D1928"/>
        </row>
        <row r="1929">
          <cell r="B1929"/>
          <cell r="C1929"/>
          <cell r="D1929"/>
        </row>
        <row r="1930">
          <cell r="B1930"/>
          <cell r="C1930"/>
          <cell r="D1930"/>
        </row>
        <row r="1931">
          <cell r="B1931"/>
          <cell r="C1931"/>
          <cell r="D1931"/>
        </row>
        <row r="1932">
          <cell r="B1932"/>
          <cell r="C1932"/>
          <cell r="D1932"/>
        </row>
        <row r="1933">
          <cell r="B1933"/>
          <cell r="C1933"/>
          <cell r="D1933"/>
        </row>
        <row r="1934">
          <cell r="B1934"/>
          <cell r="C1934"/>
          <cell r="D1934"/>
        </row>
        <row r="1935">
          <cell r="B1935"/>
          <cell r="C1935"/>
          <cell r="D1935"/>
        </row>
        <row r="1936">
          <cell r="B1936"/>
          <cell r="C1936"/>
          <cell r="D1936"/>
        </row>
        <row r="1937">
          <cell r="B1937"/>
          <cell r="C1937"/>
          <cell r="D1937"/>
        </row>
        <row r="1938">
          <cell r="B1938"/>
          <cell r="C1938"/>
          <cell r="D1938"/>
        </row>
        <row r="1939">
          <cell r="B1939"/>
          <cell r="C1939"/>
          <cell r="D1939"/>
        </row>
        <row r="1940">
          <cell r="B1940"/>
          <cell r="C1940"/>
          <cell r="D1940"/>
        </row>
        <row r="1941">
          <cell r="B1941"/>
          <cell r="C1941"/>
          <cell r="D1941"/>
        </row>
        <row r="1942">
          <cell r="B1942"/>
          <cell r="C1942"/>
          <cell r="D1942"/>
        </row>
        <row r="1943">
          <cell r="B1943"/>
          <cell r="C1943"/>
          <cell r="D1943"/>
        </row>
        <row r="1944">
          <cell r="B1944"/>
          <cell r="C1944"/>
          <cell r="D1944"/>
        </row>
        <row r="1945">
          <cell r="B1945"/>
          <cell r="C1945"/>
          <cell r="D1945"/>
        </row>
        <row r="1946">
          <cell r="B1946"/>
          <cell r="C1946"/>
          <cell r="D1946"/>
        </row>
        <row r="1947">
          <cell r="B1947"/>
          <cell r="C1947"/>
          <cell r="D1947"/>
        </row>
        <row r="1948">
          <cell r="B1948"/>
          <cell r="C1948"/>
          <cell r="D1948"/>
        </row>
        <row r="1949">
          <cell r="B1949"/>
          <cell r="C1949"/>
          <cell r="D1949"/>
        </row>
        <row r="1950">
          <cell r="B1950"/>
          <cell r="C1950"/>
          <cell r="D1950"/>
        </row>
        <row r="1951">
          <cell r="B1951"/>
          <cell r="C1951"/>
          <cell r="D1951"/>
        </row>
        <row r="1952">
          <cell r="B1952"/>
          <cell r="C1952"/>
          <cell r="D1952"/>
        </row>
        <row r="1953">
          <cell r="B1953"/>
          <cell r="C1953"/>
          <cell r="D1953"/>
        </row>
        <row r="1954">
          <cell r="B1954"/>
          <cell r="C1954"/>
          <cell r="D1954"/>
        </row>
        <row r="1955">
          <cell r="B1955"/>
          <cell r="C1955"/>
          <cell r="D1955"/>
        </row>
        <row r="1956">
          <cell r="B1956"/>
          <cell r="C1956"/>
          <cell r="D1956"/>
        </row>
        <row r="1957">
          <cell r="B1957"/>
          <cell r="C1957"/>
          <cell r="D1957"/>
        </row>
        <row r="1958">
          <cell r="B1958"/>
          <cell r="C1958"/>
          <cell r="D1958"/>
        </row>
        <row r="1959">
          <cell r="B1959"/>
          <cell r="C1959"/>
          <cell r="D1959"/>
        </row>
        <row r="1960">
          <cell r="B1960"/>
          <cell r="C1960"/>
          <cell r="D1960"/>
        </row>
        <row r="1961">
          <cell r="B1961"/>
          <cell r="C1961"/>
          <cell r="D1961"/>
        </row>
        <row r="1962">
          <cell r="B1962"/>
          <cell r="C1962"/>
          <cell r="D1962"/>
        </row>
        <row r="1963">
          <cell r="B1963"/>
          <cell r="C1963"/>
          <cell r="D1963"/>
        </row>
        <row r="1964">
          <cell r="B1964"/>
          <cell r="C1964"/>
          <cell r="D1964"/>
        </row>
        <row r="1965">
          <cell r="B1965"/>
          <cell r="C1965"/>
          <cell r="D1965"/>
        </row>
        <row r="1966">
          <cell r="B1966"/>
          <cell r="C1966"/>
          <cell r="D1966"/>
        </row>
        <row r="1967">
          <cell r="B1967"/>
          <cell r="C1967"/>
          <cell r="D1967"/>
        </row>
        <row r="1968">
          <cell r="B1968"/>
          <cell r="C1968"/>
          <cell r="D1968"/>
        </row>
        <row r="1969">
          <cell r="B1969"/>
          <cell r="C1969"/>
          <cell r="D1969"/>
        </row>
        <row r="1970">
          <cell r="B1970"/>
          <cell r="C1970"/>
          <cell r="D1970"/>
        </row>
        <row r="1971">
          <cell r="B1971"/>
          <cell r="C1971"/>
          <cell r="D1971"/>
        </row>
        <row r="1972">
          <cell r="B1972"/>
          <cell r="C1972"/>
          <cell r="D1972"/>
        </row>
        <row r="1973">
          <cell r="B1973"/>
          <cell r="C1973"/>
          <cell r="D1973"/>
        </row>
        <row r="1974">
          <cell r="B1974"/>
          <cell r="C1974"/>
          <cell r="D1974"/>
        </row>
        <row r="1975">
          <cell r="B1975"/>
          <cell r="C1975"/>
          <cell r="D1975"/>
        </row>
        <row r="1976">
          <cell r="B1976"/>
          <cell r="C1976"/>
          <cell r="D1976"/>
        </row>
        <row r="1977">
          <cell r="B1977"/>
          <cell r="C1977"/>
          <cell r="D1977"/>
        </row>
        <row r="1978">
          <cell r="B1978"/>
          <cell r="C1978"/>
          <cell r="D1978"/>
        </row>
        <row r="1979">
          <cell r="B1979"/>
          <cell r="C1979"/>
          <cell r="D1979"/>
        </row>
        <row r="1980">
          <cell r="B1980"/>
          <cell r="C1980"/>
          <cell r="D1980"/>
        </row>
        <row r="1981">
          <cell r="B1981"/>
          <cell r="C1981"/>
          <cell r="D1981"/>
        </row>
        <row r="1982">
          <cell r="B1982"/>
          <cell r="C1982"/>
          <cell r="D1982"/>
        </row>
        <row r="1983">
          <cell r="B1983"/>
          <cell r="C1983"/>
          <cell r="D1983"/>
        </row>
        <row r="1984">
          <cell r="B1984"/>
          <cell r="C1984"/>
          <cell r="D1984"/>
        </row>
        <row r="1985">
          <cell r="B1985"/>
          <cell r="C1985"/>
          <cell r="D1985"/>
        </row>
        <row r="1986">
          <cell r="B1986"/>
          <cell r="C1986"/>
          <cell r="D1986"/>
        </row>
        <row r="1987">
          <cell r="B1987"/>
          <cell r="C1987"/>
          <cell r="D1987"/>
        </row>
        <row r="1988">
          <cell r="B1988"/>
          <cell r="C1988"/>
          <cell r="D1988"/>
        </row>
        <row r="1989">
          <cell r="B1989"/>
          <cell r="C1989"/>
          <cell r="D1989"/>
        </row>
        <row r="1990">
          <cell r="B1990"/>
          <cell r="C1990"/>
          <cell r="D1990"/>
        </row>
        <row r="1991">
          <cell r="B1991"/>
          <cell r="C1991"/>
          <cell r="D1991"/>
        </row>
        <row r="1992">
          <cell r="B1992"/>
          <cell r="C1992"/>
          <cell r="D1992"/>
        </row>
        <row r="1993">
          <cell r="B1993"/>
          <cell r="C1993"/>
          <cell r="D1993"/>
        </row>
        <row r="1994">
          <cell r="B1994"/>
          <cell r="C1994"/>
          <cell r="D1994"/>
        </row>
        <row r="1995">
          <cell r="B1995"/>
          <cell r="C1995"/>
          <cell r="D1995"/>
        </row>
        <row r="1996">
          <cell r="B1996"/>
          <cell r="C1996"/>
          <cell r="D1996"/>
        </row>
        <row r="1997">
          <cell r="B1997"/>
          <cell r="C1997"/>
          <cell r="D1997"/>
        </row>
        <row r="1998">
          <cell r="B1998"/>
          <cell r="C1998"/>
          <cell r="D1998"/>
        </row>
        <row r="1999">
          <cell r="B1999"/>
          <cell r="C1999"/>
          <cell r="D1999"/>
        </row>
        <row r="2000">
          <cell r="B2000"/>
          <cell r="C2000"/>
          <cell r="D2000"/>
        </row>
        <row r="2001">
          <cell r="B2001"/>
          <cell r="C2001"/>
          <cell r="D2001"/>
        </row>
        <row r="2002">
          <cell r="B2002"/>
          <cell r="C2002"/>
          <cell r="D2002"/>
        </row>
        <row r="2003">
          <cell r="B2003"/>
          <cell r="C2003"/>
          <cell r="D2003"/>
        </row>
        <row r="2004">
          <cell r="B2004"/>
          <cell r="C2004"/>
          <cell r="D2004"/>
        </row>
        <row r="2005">
          <cell r="B2005"/>
          <cell r="C2005"/>
          <cell r="D2005"/>
        </row>
        <row r="2006">
          <cell r="B2006"/>
          <cell r="C2006"/>
          <cell r="D2006"/>
        </row>
      </sheetData>
      <sheetData sheetId="2"/>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45"/>
  <sheetViews>
    <sheetView zoomScale="80" zoomScaleNormal="80" workbookViewId="0">
      <selection activeCell="R40" sqref="R40"/>
    </sheetView>
  </sheetViews>
  <sheetFormatPr defaultRowHeight="14.4" x14ac:dyDescent="0.3"/>
  <sheetData>
    <row r="1" spans="1:1" x14ac:dyDescent="0.3">
      <c r="A1" s="215" t="s">
        <v>2432</v>
      </c>
    </row>
    <row r="22" spans="1:1" x14ac:dyDescent="0.3">
      <c r="A22" s="215" t="s">
        <v>2433</v>
      </c>
    </row>
    <row r="44" spans="1:1" x14ac:dyDescent="0.3">
      <c r="A44" s="215" t="s">
        <v>2434</v>
      </c>
    </row>
    <row r="45" spans="1:1" x14ac:dyDescent="0.3">
      <c r="A45" s="216" t="s">
        <v>2435</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8"/>
  <sheetViews>
    <sheetView tabSelected="1" topLeftCell="A7" zoomScale="70" zoomScaleNormal="70" zoomScaleSheetLayoutView="70" workbookViewId="0">
      <selection activeCell="E14" sqref="E14"/>
    </sheetView>
  </sheetViews>
  <sheetFormatPr defaultColWidth="9.21875" defaultRowHeight="13.8" x14ac:dyDescent="0.3"/>
  <cols>
    <col min="1" max="1" width="4.21875" style="1" customWidth="1"/>
    <col min="2" max="2" width="17.21875" style="1" customWidth="1"/>
    <col min="3" max="3" width="57.77734375" style="1" bestFit="1" customWidth="1"/>
    <col min="4" max="4" width="25.21875" style="1" customWidth="1"/>
    <col min="5" max="5" width="25.44140625" style="1" customWidth="1"/>
    <col min="6" max="6" width="22.21875" style="1" customWidth="1"/>
    <col min="7" max="7" width="27.21875" style="1" customWidth="1"/>
    <col min="8" max="8" width="30" style="2" customWidth="1"/>
    <col min="9" max="16384" width="9.21875" style="1"/>
  </cols>
  <sheetData>
    <row r="1" spans="1:8" s="8" customFormat="1" ht="20.399999999999999" x14ac:dyDescent="0.35">
      <c r="A1" s="225" t="s">
        <v>2386</v>
      </c>
      <c r="B1" s="225"/>
      <c r="C1" s="225"/>
      <c r="D1" s="227"/>
      <c r="E1" s="227"/>
      <c r="F1" s="227"/>
      <c r="G1" s="227"/>
      <c r="H1" s="7"/>
    </row>
    <row r="2" spans="1:8" s="8" customFormat="1" ht="20.399999999999999" x14ac:dyDescent="0.35">
      <c r="A2" s="225" t="s">
        <v>2427</v>
      </c>
      <c r="B2" s="225"/>
      <c r="C2" s="225"/>
      <c r="D2" s="227"/>
      <c r="E2" s="227"/>
      <c r="F2" s="227"/>
      <c r="G2" s="227"/>
      <c r="H2" s="7"/>
    </row>
    <row r="3" spans="1:8" s="8" customFormat="1" ht="20.399999999999999" x14ac:dyDescent="0.35">
      <c r="A3" s="225" t="s">
        <v>2428</v>
      </c>
      <c r="B3" s="225"/>
      <c r="C3" s="225"/>
      <c r="D3" s="227"/>
      <c r="E3" s="227"/>
      <c r="F3" s="227"/>
      <c r="G3" s="227"/>
      <c r="H3" s="7"/>
    </row>
    <row r="4" spans="1:8" s="8" customFormat="1" ht="74.400000000000006" customHeight="1" x14ac:dyDescent="0.35">
      <c r="A4" s="226" t="s">
        <v>2429</v>
      </c>
      <c r="B4" s="226"/>
      <c r="C4" s="226"/>
      <c r="D4" s="227"/>
      <c r="E4" s="227"/>
      <c r="F4" s="227"/>
      <c r="G4" s="227"/>
      <c r="H4" s="7"/>
    </row>
    <row r="5" spans="1:8" s="3" customFormat="1" ht="33" customHeight="1" x14ac:dyDescent="0.3">
      <c r="A5" s="220" t="s">
        <v>2389</v>
      </c>
      <c r="B5" s="220"/>
      <c r="C5" s="220"/>
      <c r="D5" s="220"/>
      <c r="E5" s="220"/>
      <c r="F5" s="220"/>
      <c r="G5" s="220"/>
      <c r="H5" s="4"/>
    </row>
    <row r="6" spans="1:8" s="3" customFormat="1" ht="31.8" customHeight="1" x14ac:dyDescent="0.3">
      <c r="A6" s="221" t="s">
        <v>2390</v>
      </c>
      <c r="B6" s="221"/>
      <c r="C6" s="221"/>
      <c r="D6" s="221"/>
      <c r="E6" s="221"/>
      <c r="F6" s="221"/>
      <c r="G6" s="221"/>
      <c r="H6" s="4"/>
    </row>
    <row r="7" spans="1:8" s="3" customFormat="1" ht="31.8" customHeight="1" x14ac:dyDescent="0.3">
      <c r="A7" s="222" t="s">
        <v>2385</v>
      </c>
      <c r="B7" s="222"/>
      <c r="C7" s="222"/>
      <c r="D7" s="222"/>
      <c r="E7" s="222"/>
      <c r="F7" s="222"/>
      <c r="G7" s="222"/>
      <c r="H7" s="4"/>
    </row>
    <row r="8" spans="1:8" s="3" customFormat="1" x14ac:dyDescent="0.3">
      <c r="A8" s="221" t="s">
        <v>0</v>
      </c>
      <c r="B8" s="221"/>
      <c r="C8" s="221"/>
      <c r="D8" s="221"/>
      <c r="E8" s="221"/>
      <c r="F8" s="221"/>
      <c r="G8" s="221"/>
      <c r="H8" s="4"/>
    </row>
    <row r="9" spans="1:8" ht="15.6" x14ac:dyDescent="0.3">
      <c r="A9" s="243" t="s">
        <v>2380</v>
      </c>
      <c r="B9" s="243"/>
      <c r="C9" s="243"/>
      <c r="D9" s="243"/>
      <c r="E9" s="243"/>
      <c r="F9" s="243"/>
      <c r="G9" s="243"/>
    </row>
    <row r="10" spans="1:8" ht="16.5" customHeight="1" x14ac:dyDescent="0.3">
      <c r="A10" s="217" t="e">
        <f>#REF!</f>
        <v>#REF!</v>
      </c>
      <c r="B10" s="217"/>
      <c r="C10" s="217"/>
      <c r="D10" s="217"/>
      <c r="E10" s="217"/>
      <c r="F10" s="217"/>
      <c r="G10" s="217"/>
    </row>
    <row r="11" spans="1:8" ht="16.5" customHeight="1" x14ac:dyDescent="0.3">
      <c r="A11" s="218" t="s">
        <v>2391</v>
      </c>
      <c r="B11" s="218"/>
      <c r="C11" s="218"/>
      <c r="D11" s="218"/>
      <c r="E11" s="218"/>
      <c r="F11" s="218"/>
      <c r="G11" s="218"/>
    </row>
    <row r="12" spans="1:8" s="6" customFormat="1" ht="43.2" x14ac:dyDescent="0.3">
      <c r="A12" s="16" t="s">
        <v>1</v>
      </c>
      <c r="B12" s="16" t="s">
        <v>2</v>
      </c>
      <c r="C12" s="16" t="s">
        <v>3</v>
      </c>
      <c r="D12" s="16"/>
      <c r="E12" s="16" t="s">
        <v>2379</v>
      </c>
      <c r="F12" s="16"/>
      <c r="G12" s="16"/>
      <c r="H12" s="5"/>
    </row>
    <row r="13" spans="1:8" ht="21" customHeight="1" x14ac:dyDescent="0.3">
      <c r="A13" s="15"/>
      <c r="B13" s="15" t="s">
        <v>4</v>
      </c>
      <c r="C13" s="17" t="s">
        <v>2373</v>
      </c>
      <c r="D13" s="17"/>
      <c r="E13" s="135">
        <v>0</v>
      </c>
      <c r="F13" s="14"/>
      <c r="G13" s="14"/>
      <c r="H13" s="9"/>
    </row>
    <row r="14" spans="1:8" s="6" customFormat="1" ht="143.25" customHeight="1" x14ac:dyDescent="0.3">
      <c r="A14" s="12" t="s">
        <v>5</v>
      </c>
      <c r="B14" s="12" t="s">
        <v>2</v>
      </c>
      <c r="C14" s="12" t="s">
        <v>3</v>
      </c>
      <c r="D14" s="12" t="s">
        <v>2371</v>
      </c>
      <c r="E14" s="12" t="s">
        <v>6</v>
      </c>
      <c r="F14" s="13" t="s">
        <v>2265</v>
      </c>
      <c r="G14" s="13" t="s">
        <v>2381</v>
      </c>
      <c r="H14" s="124"/>
    </row>
    <row r="15" spans="1:8" ht="16.5" customHeight="1" x14ac:dyDescent="0.3">
      <c r="A15" s="219"/>
      <c r="B15" s="219"/>
      <c r="C15" s="219"/>
      <c r="D15" s="219"/>
      <c r="E15" s="219"/>
      <c r="F15" s="219"/>
      <c r="G15" s="219"/>
    </row>
    <row r="16" spans="1:8" s="11" customFormat="1" ht="14.25" customHeight="1" x14ac:dyDescent="0.3">
      <c r="A16" s="128">
        <v>1</v>
      </c>
      <c r="B16" s="129" t="s">
        <v>2374</v>
      </c>
      <c r="C16" s="130" t="s">
        <v>2375</v>
      </c>
      <c r="D16" s="131" t="s">
        <v>2383</v>
      </c>
      <c r="E16" s="126">
        <v>20.100000000000001</v>
      </c>
      <c r="F16" s="127">
        <f>E13</f>
        <v>0</v>
      </c>
      <c r="G16" s="127">
        <f>E16*F16</f>
        <v>0</v>
      </c>
      <c r="H16" s="10"/>
    </row>
    <row r="17" spans="1:8" s="11" customFormat="1" ht="14.25" customHeight="1" x14ac:dyDescent="0.3">
      <c r="A17" s="128">
        <v>2</v>
      </c>
      <c r="B17" s="129" t="s">
        <v>2374</v>
      </c>
      <c r="C17" s="130" t="s">
        <v>2376</v>
      </c>
      <c r="D17" s="131" t="s">
        <v>2383</v>
      </c>
      <c r="E17" s="126">
        <v>25.5</v>
      </c>
      <c r="F17" s="127">
        <f>E13</f>
        <v>0</v>
      </c>
      <c r="G17" s="127">
        <f t="shared" ref="G17:G20" si="0">E17*F17</f>
        <v>0</v>
      </c>
      <c r="H17" s="10"/>
    </row>
    <row r="18" spans="1:8" s="11" customFormat="1" ht="14.25" customHeight="1" x14ac:dyDescent="0.3">
      <c r="A18" s="128">
        <v>3</v>
      </c>
      <c r="B18" s="129" t="s">
        <v>2374</v>
      </c>
      <c r="C18" s="130" t="s">
        <v>2377</v>
      </c>
      <c r="D18" s="131" t="s">
        <v>2384</v>
      </c>
      <c r="E18" s="126">
        <v>32.18</v>
      </c>
      <c r="F18" s="127">
        <f>E13</f>
        <v>0</v>
      </c>
      <c r="G18" s="127">
        <f t="shared" si="0"/>
        <v>0</v>
      </c>
      <c r="H18" s="10"/>
    </row>
    <row r="19" spans="1:8" s="11" customFormat="1" ht="14.25" customHeight="1" x14ac:dyDescent="0.3">
      <c r="A19" s="128">
        <v>4</v>
      </c>
      <c r="B19" s="129" t="s">
        <v>2374</v>
      </c>
      <c r="C19" s="130" t="s">
        <v>2378</v>
      </c>
      <c r="D19" s="131" t="s">
        <v>2383</v>
      </c>
      <c r="E19" s="126">
        <v>38.5</v>
      </c>
      <c r="F19" s="127">
        <f>E13</f>
        <v>0</v>
      </c>
      <c r="G19" s="127">
        <f t="shared" si="0"/>
        <v>0</v>
      </c>
      <c r="H19" s="10"/>
    </row>
    <row r="20" spans="1:8" s="11" customFormat="1" ht="14.25" customHeight="1" x14ac:dyDescent="0.3">
      <c r="A20" s="128">
        <v>5</v>
      </c>
      <c r="B20" s="129" t="s">
        <v>2374</v>
      </c>
      <c r="C20" s="130" t="s">
        <v>2392</v>
      </c>
      <c r="D20" s="131" t="s">
        <v>2383</v>
      </c>
      <c r="E20" s="126">
        <v>16.600000000000001</v>
      </c>
      <c r="F20" s="127">
        <f>E13</f>
        <v>0</v>
      </c>
      <c r="G20" s="127">
        <f t="shared" si="0"/>
        <v>0</v>
      </c>
      <c r="H20" s="10"/>
    </row>
    <row r="21" spans="1:8" ht="16.5" customHeight="1" x14ac:dyDescent="0.3">
      <c r="A21" s="228" t="s">
        <v>2382</v>
      </c>
      <c r="B21" s="229"/>
      <c r="C21" s="229"/>
      <c r="D21" s="229"/>
      <c r="E21" s="229"/>
      <c r="F21" s="230"/>
      <c r="G21" s="132">
        <f>SUM(G16:G20)</f>
        <v>0</v>
      </c>
    </row>
    <row r="22" spans="1:8" ht="16.5" customHeight="1" x14ac:dyDescent="0.3">
      <c r="A22" s="235" t="s">
        <v>2372</v>
      </c>
      <c r="B22" s="236"/>
      <c r="C22" s="237"/>
      <c r="D22" s="241">
        <v>5</v>
      </c>
      <c r="E22" s="125"/>
      <c r="F22" s="125"/>
      <c r="G22" s="231">
        <f>G21</f>
        <v>0</v>
      </c>
    </row>
    <row r="23" spans="1:8" ht="17.25" customHeight="1" x14ac:dyDescent="0.3">
      <c r="A23" s="238"/>
      <c r="B23" s="239"/>
      <c r="C23" s="240"/>
      <c r="D23" s="242"/>
      <c r="E23" s="125"/>
      <c r="F23" s="125"/>
      <c r="G23" s="232"/>
    </row>
    <row r="24" spans="1:8" ht="15" customHeight="1" thickBot="1" x14ac:dyDescent="0.35">
      <c r="A24" s="233"/>
      <c r="B24" s="234"/>
      <c r="C24" s="234"/>
      <c r="D24" s="234"/>
      <c r="E24" s="234"/>
      <c r="F24" s="234"/>
      <c r="G24" s="234"/>
    </row>
    <row r="25" spans="1:8" ht="26.4" thickBot="1" x14ac:dyDescent="0.35">
      <c r="A25" s="6"/>
      <c r="B25" s="223" t="s">
        <v>2431</v>
      </c>
      <c r="C25" s="224"/>
      <c r="D25" s="224"/>
      <c r="E25" s="224"/>
      <c r="F25" s="224"/>
      <c r="G25" s="210">
        <f>G22*12</f>
        <v>0</v>
      </c>
      <c r="H25" s="75"/>
    </row>
    <row r="26" spans="1:8" x14ac:dyDescent="0.3">
      <c r="A26" s="6"/>
      <c r="B26" s="6"/>
      <c r="C26" s="6"/>
      <c r="D26" s="6"/>
      <c r="E26" s="6"/>
      <c r="F26" s="6"/>
      <c r="G26" s="6"/>
      <c r="H26" s="1"/>
    </row>
    <row r="27" spans="1:8" x14ac:dyDescent="0.3">
      <c r="A27" s="6"/>
      <c r="B27" s="6"/>
      <c r="C27" s="6"/>
      <c r="D27" s="6"/>
      <c r="E27" s="6"/>
      <c r="F27" s="133" t="s">
        <v>7</v>
      </c>
      <c r="G27" s="133"/>
      <c r="H27" s="1"/>
    </row>
    <row r="28" spans="1:8" x14ac:dyDescent="0.3">
      <c r="A28" s="6"/>
      <c r="B28" s="6"/>
      <c r="C28" s="6"/>
      <c r="D28" s="6"/>
      <c r="E28" s="6"/>
      <c r="F28" s="133" t="s">
        <v>8</v>
      </c>
      <c r="G28" s="133"/>
      <c r="H28" s="1"/>
    </row>
    <row r="29" spans="1:8" x14ac:dyDescent="0.3">
      <c r="A29" s="6"/>
      <c r="B29" s="6"/>
      <c r="C29" s="6"/>
      <c r="D29" s="6"/>
      <c r="E29" s="6"/>
      <c r="F29" s="133"/>
      <c r="G29" s="133"/>
    </row>
    <row r="30" spans="1:8" x14ac:dyDescent="0.3">
      <c r="A30" s="6"/>
      <c r="B30" s="6"/>
      <c r="C30" s="6"/>
      <c r="D30" s="6"/>
      <c r="E30" s="6"/>
      <c r="F30" s="134" t="s">
        <v>2388</v>
      </c>
      <c r="G30" s="133"/>
    </row>
    <row r="31" spans="1:8" x14ac:dyDescent="0.3">
      <c r="A31" s="6"/>
      <c r="B31" s="6"/>
      <c r="C31" s="6"/>
      <c r="D31" s="6"/>
      <c r="E31" s="6"/>
      <c r="F31" s="6"/>
      <c r="G31" s="6"/>
      <c r="H31" s="116"/>
    </row>
    <row r="33" spans="8:8" x14ac:dyDescent="0.3">
      <c r="H33" s="1"/>
    </row>
    <row r="34" spans="8:8" x14ac:dyDescent="0.3">
      <c r="H34" s="1"/>
    </row>
    <row r="35" spans="8:8" x14ac:dyDescent="0.3">
      <c r="H35" s="1"/>
    </row>
    <row r="36" spans="8:8" x14ac:dyDescent="0.3">
      <c r="H36" s="1"/>
    </row>
    <row r="37" spans="8:8" x14ac:dyDescent="0.3">
      <c r="H37" s="1"/>
    </row>
    <row r="38" spans="8:8" x14ac:dyDescent="0.3">
      <c r="H38" s="1"/>
    </row>
  </sheetData>
  <sheetProtection selectLockedCells="1" selectUnlockedCells="1"/>
  <mergeCells count="22">
    <mergeCell ref="B25:F25"/>
    <mergeCell ref="A1:C1"/>
    <mergeCell ref="A3:C3"/>
    <mergeCell ref="A2:C2"/>
    <mergeCell ref="A4:C4"/>
    <mergeCell ref="D4:G4"/>
    <mergeCell ref="D3:G3"/>
    <mergeCell ref="D2:G2"/>
    <mergeCell ref="D1:G1"/>
    <mergeCell ref="A21:F21"/>
    <mergeCell ref="G22:G23"/>
    <mergeCell ref="A24:G24"/>
    <mergeCell ref="A22:C23"/>
    <mergeCell ref="D22:D23"/>
    <mergeCell ref="A8:G8"/>
    <mergeCell ref="A9:G9"/>
    <mergeCell ref="A10:G10"/>
    <mergeCell ref="A11:G11"/>
    <mergeCell ref="A15:G15"/>
    <mergeCell ref="A5:G5"/>
    <mergeCell ref="A6:G6"/>
    <mergeCell ref="A7:G7"/>
  </mergeCells>
  <pageMargins left="0.25" right="0.25" top="0.75" bottom="0.75" header="0.51180555555555551" footer="0.51180555555555551"/>
  <pageSetup paperSize="9" scale="37"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H1986"/>
  <sheetViews>
    <sheetView zoomScale="70" zoomScaleNormal="70" zoomScaleSheetLayoutView="80" workbookViewId="0">
      <selection activeCell="J145" sqref="J145"/>
    </sheetView>
  </sheetViews>
  <sheetFormatPr defaultColWidth="9.21875" defaultRowHeight="15.6" x14ac:dyDescent="0.3"/>
  <cols>
    <col min="1" max="1" width="12.5546875" style="100" customWidth="1"/>
    <col min="2" max="2" width="68.77734375" style="101" customWidth="1"/>
    <col min="3" max="3" width="7.21875" style="102" bestFit="1" customWidth="1"/>
    <col min="4" max="4" width="67.21875" style="101" customWidth="1"/>
    <col min="5" max="5" width="19.44140625" style="103" customWidth="1"/>
    <col min="6" max="6" width="39.5546875" style="79" bestFit="1" customWidth="1"/>
    <col min="7" max="16384" width="9.21875" style="80"/>
  </cols>
  <sheetData>
    <row r="1" spans="1:6" x14ac:dyDescent="0.3">
      <c r="A1" s="136" t="s">
        <v>2387</v>
      </c>
      <c r="B1" s="137"/>
      <c r="C1" s="82"/>
      <c r="D1" s="81"/>
      <c r="E1" s="83"/>
      <c r="F1" s="84"/>
    </row>
    <row r="2" spans="1:6" x14ac:dyDescent="0.3">
      <c r="A2" s="41"/>
      <c r="B2" s="76"/>
      <c r="C2" s="77"/>
      <c r="D2" s="76"/>
      <c r="E2" s="78"/>
    </row>
    <row r="3" spans="1:6" x14ac:dyDescent="0.3">
      <c r="A3" s="85" t="s">
        <v>9</v>
      </c>
      <c r="B3" s="86"/>
      <c r="C3" s="87"/>
      <c r="D3" s="86"/>
      <c r="E3" s="88"/>
      <c r="F3" s="89"/>
    </row>
    <row r="4" spans="1:6" x14ac:dyDescent="0.3">
      <c r="A4" s="41"/>
      <c r="B4" s="76"/>
      <c r="C4" s="77"/>
      <c r="D4" s="76"/>
      <c r="E4" s="78"/>
    </row>
    <row r="5" spans="1:6" s="205" customFormat="1" ht="31.2" x14ac:dyDescent="0.3">
      <c r="A5" s="90" t="s">
        <v>1</v>
      </c>
      <c r="B5" s="91" t="s">
        <v>10</v>
      </c>
      <c r="C5" s="91" t="s">
        <v>11</v>
      </c>
      <c r="D5" s="91" t="s">
        <v>706</v>
      </c>
      <c r="E5" s="92" t="s">
        <v>1422</v>
      </c>
      <c r="F5" s="92" t="s">
        <v>12</v>
      </c>
    </row>
    <row r="6" spans="1:6" ht="15.75" customHeight="1" x14ac:dyDescent="0.3">
      <c r="A6" s="141">
        <v>1</v>
      </c>
      <c r="B6" s="55" t="s">
        <v>140</v>
      </c>
      <c r="C6" s="54"/>
      <c r="D6" s="55"/>
      <c r="E6" s="53"/>
      <c r="F6" s="53"/>
    </row>
    <row r="7" spans="1:6" ht="31.5" customHeight="1" x14ac:dyDescent="0.3">
      <c r="A7" s="142">
        <v>2</v>
      </c>
      <c r="B7" s="104" t="s">
        <v>567</v>
      </c>
      <c r="C7" s="72" t="s">
        <v>8</v>
      </c>
      <c r="D7" s="71" t="s">
        <v>710</v>
      </c>
      <c r="E7" s="138">
        <v>0</v>
      </c>
      <c r="F7" s="70"/>
    </row>
    <row r="8" spans="1:6" ht="33" customHeight="1" x14ac:dyDescent="0.3">
      <c r="A8" s="142">
        <v>3</v>
      </c>
      <c r="B8" s="104" t="s">
        <v>1435</v>
      </c>
      <c r="C8" s="72" t="s">
        <v>8</v>
      </c>
      <c r="D8" s="71" t="s">
        <v>711</v>
      </c>
      <c r="E8" s="138">
        <v>0</v>
      </c>
      <c r="F8" s="70"/>
    </row>
    <row r="9" spans="1:6" ht="33" customHeight="1" x14ac:dyDescent="0.3">
      <c r="A9" s="142">
        <v>4</v>
      </c>
      <c r="B9" s="104" t="s">
        <v>502</v>
      </c>
      <c r="C9" s="72" t="s">
        <v>15</v>
      </c>
      <c r="D9" s="71" t="s">
        <v>712</v>
      </c>
      <c r="E9" s="138">
        <v>0</v>
      </c>
      <c r="F9" s="70"/>
    </row>
    <row r="10" spans="1:6" ht="33" customHeight="1" x14ac:dyDescent="0.3">
      <c r="A10" s="142">
        <v>5</v>
      </c>
      <c r="B10" s="104" t="s">
        <v>503</v>
      </c>
      <c r="C10" s="72" t="s">
        <v>13</v>
      </c>
      <c r="D10" s="71" t="s">
        <v>713</v>
      </c>
      <c r="E10" s="138">
        <v>0</v>
      </c>
      <c r="F10" s="70"/>
    </row>
    <row r="11" spans="1:6" ht="33" customHeight="1" x14ac:dyDescent="0.3">
      <c r="A11" s="142">
        <v>6</v>
      </c>
      <c r="B11" s="104" t="s">
        <v>1441</v>
      </c>
      <c r="C11" s="72" t="s">
        <v>13</v>
      </c>
      <c r="D11" s="71" t="s">
        <v>714</v>
      </c>
      <c r="E11" s="138">
        <v>0</v>
      </c>
      <c r="F11" s="70"/>
    </row>
    <row r="12" spans="1:6" ht="33" customHeight="1" x14ac:dyDescent="0.3">
      <c r="A12" s="142">
        <v>7</v>
      </c>
      <c r="B12" s="104" t="s">
        <v>14</v>
      </c>
      <c r="C12" s="72" t="s">
        <v>15</v>
      </c>
      <c r="D12" s="71" t="s">
        <v>715</v>
      </c>
      <c r="E12" s="138">
        <v>0</v>
      </c>
      <c r="F12" s="70"/>
    </row>
    <row r="13" spans="1:6" ht="33" customHeight="1" x14ac:dyDescent="0.3">
      <c r="A13" s="142">
        <v>8</v>
      </c>
      <c r="B13" s="104" t="s">
        <v>507</v>
      </c>
      <c r="C13" s="72" t="s">
        <v>13</v>
      </c>
      <c r="D13" s="71" t="s">
        <v>716</v>
      </c>
      <c r="E13" s="138">
        <v>0</v>
      </c>
      <c r="F13" s="70"/>
    </row>
    <row r="14" spans="1:6" ht="33" customHeight="1" x14ac:dyDescent="0.3">
      <c r="A14" s="142">
        <v>9</v>
      </c>
      <c r="B14" s="104" t="s">
        <v>508</v>
      </c>
      <c r="C14" s="72" t="s">
        <v>13</v>
      </c>
      <c r="D14" s="71" t="s">
        <v>717</v>
      </c>
      <c r="E14" s="138">
        <v>0</v>
      </c>
      <c r="F14" s="70"/>
    </row>
    <row r="15" spans="1:6" ht="33" customHeight="1" x14ac:dyDescent="0.3">
      <c r="A15" s="142">
        <v>10</v>
      </c>
      <c r="B15" s="104" t="s">
        <v>509</v>
      </c>
      <c r="C15" s="72" t="s">
        <v>13</v>
      </c>
      <c r="D15" s="71" t="s">
        <v>718</v>
      </c>
      <c r="E15" s="138">
        <v>0</v>
      </c>
      <c r="F15" s="70"/>
    </row>
    <row r="16" spans="1:6" ht="33" customHeight="1" x14ac:dyDescent="0.3">
      <c r="A16" s="142">
        <v>11</v>
      </c>
      <c r="B16" s="104" t="s">
        <v>1424</v>
      </c>
      <c r="C16" s="72" t="s">
        <v>15</v>
      </c>
      <c r="D16" s="71" t="s">
        <v>1423</v>
      </c>
      <c r="E16" s="138">
        <v>0</v>
      </c>
      <c r="F16" s="70"/>
    </row>
    <row r="17" spans="1:6" ht="33" customHeight="1" x14ac:dyDescent="0.3">
      <c r="A17" s="142">
        <v>12</v>
      </c>
      <c r="B17" s="104" t="s">
        <v>607</v>
      </c>
      <c r="C17" s="72" t="s">
        <v>15</v>
      </c>
      <c r="D17" s="71" t="s">
        <v>719</v>
      </c>
      <c r="E17" s="138">
        <v>0</v>
      </c>
      <c r="F17" s="70"/>
    </row>
    <row r="18" spans="1:6" ht="33" customHeight="1" x14ac:dyDescent="0.3">
      <c r="A18" s="142">
        <v>13</v>
      </c>
      <c r="B18" s="104" t="s">
        <v>608</v>
      </c>
      <c r="C18" s="72" t="s">
        <v>15</v>
      </c>
      <c r="D18" s="71" t="s">
        <v>720</v>
      </c>
      <c r="E18" s="138">
        <v>0</v>
      </c>
      <c r="F18" s="70"/>
    </row>
    <row r="19" spans="1:6" ht="33" customHeight="1" x14ac:dyDescent="0.3">
      <c r="A19" s="142">
        <v>14</v>
      </c>
      <c r="B19" s="104" t="s">
        <v>510</v>
      </c>
      <c r="C19" s="72" t="s">
        <v>15</v>
      </c>
      <c r="D19" s="71" t="s">
        <v>721</v>
      </c>
      <c r="E19" s="138">
        <v>0</v>
      </c>
      <c r="F19" s="70"/>
    </row>
    <row r="20" spans="1:6" ht="33" customHeight="1" x14ac:dyDescent="0.3">
      <c r="A20" s="142">
        <v>15</v>
      </c>
      <c r="B20" s="104" t="s">
        <v>513</v>
      </c>
      <c r="C20" s="72" t="s">
        <v>15</v>
      </c>
      <c r="D20" s="71" t="s">
        <v>722</v>
      </c>
      <c r="E20" s="138">
        <v>0</v>
      </c>
      <c r="F20" s="70"/>
    </row>
    <row r="21" spans="1:6" ht="47.25" customHeight="1" x14ac:dyDescent="0.3">
      <c r="A21" s="142">
        <v>16</v>
      </c>
      <c r="B21" s="104" t="s">
        <v>511</v>
      </c>
      <c r="C21" s="72" t="s">
        <v>13</v>
      </c>
      <c r="D21" s="71" t="s">
        <v>723</v>
      </c>
      <c r="E21" s="138">
        <v>0</v>
      </c>
      <c r="F21" s="70"/>
    </row>
    <row r="22" spans="1:6" ht="33" customHeight="1" x14ac:dyDescent="0.3">
      <c r="A22" s="142">
        <v>17</v>
      </c>
      <c r="B22" s="104" t="s">
        <v>512</v>
      </c>
      <c r="C22" s="72" t="s">
        <v>13</v>
      </c>
      <c r="D22" s="71" t="s">
        <v>724</v>
      </c>
      <c r="E22" s="138">
        <v>0</v>
      </c>
      <c r="F22" s="70"/>
    </row>
    <row r="23" spans="1:6" ht="33" customHeight="1" x14ac:dyDescent="0.3">
      <c r="A23" s="142">
        <v>18</v>
      </c>
      <c r="B23" s="104" t="s">
        <v>516</v>
      </c>
      <c r="C23" s="72" t="s">
        <v>13</v>
      </c>
      <c r="D23" s="71" t="s">
        <v>725</v>
      </c>
      <c r="E23" s="138">
        <v>0</v>
      </c>
      <c r="F23" s="70"/>
    </row>
    <row r="24" spans="1:6" ht="33" customHeight="1" x14ac:dyDescent="0.3">
      <c r="A24" s="142">
        <v>19</v>
      </c>
      <c r="B24" s="104" t="s">
        <v>566</v>
      </c>
      <c r="C24" s="72" t="s">
        <v>13</v>
      </c>
      <c r="D24" s="71" t="s">
        <v>726</v>
      </c>
      <c r="E24" s="138">
        <v>0</v>
      </c>
      <c r="F24" s="70"/>
    </row>
    <row r="25" spans="1:6" ht="33" customHeight="1" x14ac:dyDescent="0.3">
      <c r="A25" s="142">
        <v>20</v>
      </c>
      <c r="B25" s="104" t="s">
        <v>207</v>
      </c>
      <c r="C25" s="72" t="s">
        <v>13</v>
      </c>
      <c r="D25" s="71" t="s">
        <v>727</v>
      </c>
      <c r="E25" s="138">
        <v>0</v>
      </c>
      <c r="F25" s="70"/>
    </row>
    <row r="26" spans="1:6" ht="33" customHeight="1" x14ac:dyDescent="0.3">
      <c r="A26" s="142">
        <v>21</v>
      </c>
      <c r="B26" s="104" t="s">
        <v>1425</v>
      </c>
      <c r="C26" s="72" t="s">
        <v>13</v>
      </c>
      <c r="D26" s="71" t="s">
        <v>728</v>
      </c>
      <c r="E26" s="138">
        <v>0</v>
      </c>
      <c r="F26" s="70"/>
    </row>
    <row r="27" spans="1:6" ht="33" customHeight="1" x14ac:dyDescent="0.3">
      <c r="A27" s="142">
        <v>22</v>
      </c>
      <c r="B27" s="104" t="s">
        <v>542</v>
      </c>
      <c r="C27" s="72" t="s">
        <v>13</v>
      </c>
      <c r="D27" s="71" t="s">
        <v>729</v>
      </c>
      <c r="E27" s="138">
        <v>0</v>
      </c>
      <c r="F27" s="70"/>
    </row>
    <row r="28" spans="1:6" ht="33" customHeight="1" x14ac:dyDescent="0.3">
      <c r="A28" s="142">
        <v>23</v>
      </c>
      <c r="B28" s="104" t="s">
        <v>1426</v>
      </c>
      <c r="C28" s="72" t="s">
        <v>13</v>
      </c>
      <c r="D28" s="71" t="s">
        <v>730</v>
      </c>
      <c r="E28" s="138">
        <v>0</v>
      </c>
      <c r="F28" s="70"/>
    </row>
    <row r="29" spans="1:6" ht="33" customHeight="1" x14ac:dyDescent="0.3">
      <c r="A29" s="142">
        <v>24</v>
      </c>
      <c r="B29" s="104" t="s">
        <v>1449</v>
      </c>
      <c r="C29" s="72" t="s">
        <v>13</v>
      </c>
      <c r="D29" s="71" t="s">
        <v>731</v>
      </c>
      <c r="E29" s="138">
        <v>0</v>
      </c>
      <c r="F29" s="70"/>
    </row>
    <row r="30" spans="1:6" ht="33" customHeight="1" x14ac:dyDescent="0.3">
      <c r="A30" s="142">
        <v>25</v>
      </c>
      <c r="B30" s="104" t="s">
        <v>1427</v>
      </c>
      <c r="C30" s="72" t="s">
        <v>15</v>
      </c>
      <c r="D30" s="71" t="s">
        <v>732</v>
      </c>
      <c r="E30" s="138">
        <v>0</v>
      </c>
      <c r="F30" s="70"/>
    </row>
    <row r="31" spans="1:6" ht="33" customHeight="1" x14ac:dyDescent="0.3">
      <c r="A31" s="142">
        <v>26</v>
      </c>
      <c r="B31" s="104" t="s">
        <v>707</v>
      </c>
      <c r="C31" s="72" t="s">
        <v>15</v>
      </c>
      <c r="D31" s="71" t="s">
        <v>733</v>
      </c>
      <c r="E31" s="138">
        <v>0</v>
      </c>
      <c r="F31" s="70"/>
    </row>
    <row r="32" spans="1:6" ht="33" customHeight="1" x14ac:dyDescent="0.3">
      <c r="A32" s="142">
        <v>27</v>
      </c>
      <c r="B32" s="104" t="s">
        <v>517</v>
      </c>
      <c r="C32" s="72" t="s">
        <v>15</v>
      </c>
      <c r="D32" s="71" t="s">
        <v>734</v>
      </c>
      <c r="E32" s="138">
        <v>0</v>
      </c>
      <c r="F32" s="70"/>
    </row>
    <row r="33" spans="1:6" ht="33" customHeight="1" x14ac:dyDescent="0.3">
      <c r="A33" s="142">
        <v>28</v>
      </c>
      <c r="B33" s="104" t="s">
        <v>519</v>
      </c>
      <c r="C33" s="72" t="s">
        <v>15</v>
      </c>
      <c r="D33" s="71" t="s">
        <v>735</v>
      </c>
      <c r="E33" s="138">
        <v>0</v>
      </c>
      <c r="F33" s="70"/>
    </row>
    <row r="34" spans="1:6" ht="33" customHeight="1" x14ac:dyDescent="0.3">
      <c r="A34" s="142">
        <v>29</v>
      </c>
      <c r="B34" s="104" t="s">
        <v>520</v>
      </c>
      <c r="C34" s="72" t="s">
        <v>13</v>
      </c>
      <c r="D34" s="71" t="s">
        <v>735</v>
      </c>
      <c r="E34" s="138">
        <v>0</v>
      </c>
      <c r="F34" s="70"/>
    </row>
    <row r="35" spans="1:6" ht="33" customHeight="1" x14ac:dyDescent="0.3">
      <c r="A35" s="142">
        <v>30</v>
      </c>
      <c r="B35" s="104" t="s">
        <v>576</v>
      </c>
      <c r="C35" s="72" t="s">
        <v>15</v>
      </c>
      <c r="D35" s="71" t="s">
        <v>736</v>
      </c>
      <c r="E35" s="138">
        <v>0</v>
      </c>
      <c r="F35" s="70"/>
    </row>
    <row r="36" spans="1:6" ht="33" customHeight="1" x14ac:dyDescent="0.3">
      <c r="A36" s="142">
        <v>31</v>
      </c>
      <c r="B36" s="104" t="s">
        <v>521</v>
      </c>
      <c r="C36" s="72" t="s">
        <v>15</v>
      </c>
      <c r="D36" s="71" t="s">
        <v>735</v>
      </c>
      <c r="E36" s="138">
        <v>0</v>
      </c>
      <c r="F36" s="70"/>
    </row>
    <row r="37" spans="1:6" ht="33" customHeight="1" x14ac:dyDescent="0.3">
      <c r="A37" s="142">
        <v>32</v>
      </c>
      <c r="B37" s="104" t="s">
        <v>1341</v>
      </c>
      <c r="C37" s="72" t="s">
        <v>13</v>
      </c>
      <c r="D37" s="71" t="s">
        <v>737</v>
      </c>
      <c r="E37" s="138">
        <v>0</v>
      </c>
      <c r="F37" s="70"/>
    </row>
    <row r="38" spans="1:6" ht="33" customHeight="1" x14ac:dyDescent="0.3">
      <c r="A38" s="142">
        <v>33</v>
      </c>
      <c r="B38" s="104" t="s">
        <v>1428</v>
      </c>
      <c r="C38" s="72" t="s">
        <v>13</v>
      </c>
      <c r="D38" s="71" t="s">
        <v>738</v>
      </c>
      <c r="E38" s="138">
        <v>0</v>
      </c>
      <c r="F38" s="70"/>
    </row>
    <row r="39" spans="1:6" ht="33" customHeight="1" x14ac:dyDescent="0.3">
      <c r="A39" s="142">
        <v>34</v>
      </c>
      <c r="B39" s="104" t="s">
        <v>1456</v>
      </c>
      <c r="C39" s="72" t="s">
        <v>15</v>
      </c>
      <c r="D39" s="71" t="s">
        <v>739</v>
      </c>
      <c r="E39" s="138">
        <v>0</v>
      </c>
      <c r="F39" s="70"/>
    </row>
    <row r="40" spans="1:6" ht="33" customHeight="1" x14ac:dyDescent="0.3">
      <c r="A40" s="142">
        <v>35</v>
      </c>
      <c r="B40" s="104" t="s">
        <v>16</v>
      </c>
      <c r="C40" s="72" t="s">
        <v>15</v>
      </c>
      <c r="D40" s="71" t="s">
        <v>740</v>
      </c>
      <c r="E40" s="138">
        <v>0</v>
      </c>
      <c r="F40" s="70"/>
    </row>
    <row r="41" spans="1:6" ht="33" customHeight="1" x14ac:dyDescent="0.3">
      <c r="A41" s="142">
        <v>36</v>
      </c>
      <c r="B41" s="104" t="s">
        <v>17</v>
      </c>
      <c r="C41" s="72" t="s">
        <v>15</v>
      </c>
      <c r="D41" s="71" t="s">
        <v>741</v>
      </c>
      <c r="E41" s="138">
        <v>0</v>
      </c>
      <c r="F41" s="70"/>
    </row>
    <row r="42" spans="1:6" ht="65.25" customHeight="1" x14ac:dyDescent="0.3">
      <c r="A42" s="142">
        <v>37</v>
      </c>
      <c r="B42" s="104" t="s">
        <v>579</v>
      </c>
      <c r="C42" s="72" t="s">
        <v>13</v>
      </c>
      <c r="D42" s="71" t="s">
        <v>735</v>
      </c>
      <c r="E42" s="138">
        <v>0</v>
      </c>
      <c r="F42" s="70"/>
    </row>
    <row r="43" spans="1:6" ht="33" customHeight="1" x14ac:dyDescent="0.3">
      <c r="A43" s="142">
        <v>38</v>
      </c>
      <c r="B43" s="104" t="s">
        <v>527</v>
      </c>
      <c r="C43" s="72" t="s">
        <v>13</v>
      </c>
      <c r="D43" s="71" t="s">
        <v>742</v>
      </c>
      <c r="E43" s="138">
        <v>0</v>
      </c>
      <c r="F43" s="70"/>
    </row>
    <row r="44" spans="1:6" ht="33" customHeight="1" x14ac:dyDescent="0.3">
      <c r="A44" s="142">
        <v>39</v>
      </c>
      <c r="B44" s="104" t="s">
        <v>543</v>
      </c>
      <c r="C44" s="72" t="s">
        <v>13</v>
      </c>
      <c r="D44" s="71" t="s">
        <v>743</v>
      </c>
      <c r="E44" s="138">
        <v>0</v>
      </c>
      <c r="F44" s="70"/>
    </row>
    <row r="45" spans="1:6" ht="33" customHeight="1" x14ac:dyDescent="0.3">
      <c r="A45" s="142">
        <v>40</v>
      </c>
      <c r="B45" s="104" t="s">
        <v>1542</v>
      </c>
      <c r="C45" s="72" t="s">
        <v>13</v>
      </c>
      <c r="D45" s="71" t="s">
        <v>744</v>
      </c>
      <c r="E45" s="138">
        <v>0</v>
      </c>
      <c r="F45" s="70"/>
    </row>
    <row r="46" spans="1:6" ht="33" customHeight="1" x14ac:dyDescent="0.3">
      <c r="A46" s="142">
        <v>41</v>
      </c>
      <c r="B46" s="104" t="s">
        <v>2280</v>
      </c>
      <c r="C46" s="72" t="s">
        <v>13</v>
      </c>
      <c r="D46" s="71" t="s">
        <v>745</v>
      </c>
      <c r="E46" s="138">
        <v>0</v>
      </c>
      <c r="F46" s="70"/>
    </row>
    <row r="47" spans="1:6" ht="33" customHeight="1" x14ac:dyDescent="0.3">
      <c r="A47" s="142">
        <v>42</v>
      </c>
      <c r="B47" s="104" t="s">
        <v>471</v>
      </c>
      <c r="C47" s="72" t="s">
        <v>15</v>
      </c>
      <c r="D47" s="71" t="s">
        <v>746</v>
      </c>
      <c r="E47" s="138">
        <v>0</v>
      </c>
      <c r="F47" s="70"/>
    </row>
    <row r="48" spans="1:6" ht="33" customHeight="1" x14ac:dyDescent="0.3">
      <c r="A48" s="142">
        <v>43</v>
      </c>
      <c r="B48" s="104" t="s">
        <v>597</v>
      </c>
      <c r="C48" s="72" t="s">
        <v>15</v>
      </c>
      <c r="D48" s="71" t="s">
        <v>747</v>
      </c>
      <c r="E48" s="138">
        <v>0</v>
      </c>
      <c r="F48" s="70"/>
    </row>
    <row r="49" spans="1:6" ht="33" customHeight="1" x14ac:dyDescent="0.3">
      <c r="A49" s="142">
        <v>44</v>
      </c>
      <c r="B49" s="104" t="s">
        <v>595</v>
      </c>
      <c r="C49" s="72" t="s">
        <v>15</v>
      </c>
      <c r="D49" s="71" t="s">
        <v>1475</v>
      </c>
      <c r="E49" s="138">
        <v>0</v>
      </c>
      <c r="F49" s="70"/>
    </row>
    <row r="50" spans="1:6" ht="33" customHeight="1" x14ac:dyDescent="0.3">
      <c r="A50" s="142">
        <v>45</v>
      </c>
      <c r="B50" s="104" t="s">
        <v>599</v>
      </c>
      <c r="C50" s="72" t="s">
        <v>8</v>
      </c>
      <c r="D50" s="71" t="s">
        <v>748</v>
      </c>
      <c r="E50" s="138">
        <v>0</v>
      </c>
      <c r="F50" s="70"/>
    </row>
    <row r="51" spans="1:6" ht="33" customHeight="1" x14ac:dyDescent="0.3">
      <c r="A51" s="142">
        <v>46</v>
      </c>
      <c r="B51" s="104" t="s">
        <v>472</v>
      </c>
      <c r="C51" s="72" t="s">
        <v>13</v>
      </c>
      <c r="D51" s="71" t="s">
        <v>749</v>
      </c>
      <c r="E51" s="138">
        <v>0</v>
      </c>
      <c r="F51" s="70"/>
    </row>
    <row r="52" spans="1:6" ht="33" customHeight="1" x14ac:dyDescent="0.3">
      <c r="A52" s="142">
        <v>47</v>
      </c>
      <c r="B52" s="104" t="s">
        <v>473</v>
      </c>
      <c r="C52" s="72" t="s">
        <v>15</v>
      </c>
      <c r="D52" s="71" t="s">
        <v>750</v>
      </c>
      <c r="E52" s="138">
        <v>0</v>
      </c>
      <c r="F52" s="70"/>
    </row>
    <row r="53" spans="1:6" ht="33" customHeight="1" x14ac:dyDescent="0.3">
      <c r="A53" s="142">
        <v>48</v>
      </c>
      <c r="B53" s="104" t="s">
        <v>474</v>
      </c>
      <c r="C53" s="72" t="s">
        <v>15</v>
      </c>
      <c r="D53" s="71" t="s">
        <v>751</v>
      </c>
      <c r="E53" s="138">
        <v>0</v>
      </c>
      <c r="F53" s="70"/>
    </row>
    <row r="54" spans="1:6" ht="33" customHeight="1" x14ac:dyDescent="0.3">
      <c r="A54" s="142">
        <v>49</v>
      </c>
      <c r="B54" s="104" t="s">
        <v>501</v>
      </c>
      <c r="C54" s="72" t="s">
        <v>13</v>
      </c>
      <c r="D54" s="71" t="s">
        <v>752</v>
      </c>
      <c r="E54" s="138">
        <v>0</v>
      </c>
      <c r="F54" s="70"/>
    </row>
    <row r="55" spans="1:6" ht="33" customHeight="1" x14ac:dyDescent="0.3">
      <c r="A55" s="142">
        <v>50</v>
      </c>
      <c r="B55" s="104" t="s">
        <v>515</v>
      </c>
      <c r="C55" s="72" t="s">
        <v>8</v>
      </c>
      <c r="D55" s="71" t="s">
        <v>753</v>
      </c>
      <c r="E55" s="138">
        <v>0</v>
      </c>
      <c r="F55" s="70"/>
    </row>
    <row r="56" spans="1:6" ht="33" customHeight="1" x14ac:dyDescent="0.3">
      <c r="A56" s="142">
        <v>51</v>
      </c>
      <c r="B56" s="104" t="s">
        <v>534</v>
      </c>
      <c r="C56" s="72" t="s">
        <v>15</v>
      </c>
      <c r="D56" s="71" t="s">
        <v>754</v>
      </c>
      <c r="E56" s="138">
        <v>0</v>
      </c>
      <c r="F56" s="70"/>
    </row>
    <row r="57" spans="1:6" ht="33" customHeight="1" x14ac:dyDescent="0.3">
      <c r="A57" s="142">
        <v>52</v>
      </c>
      <c r="B57" s="104" t="s">
        <v>528</v>
      </c>
      <c r="C57" s="72" t="s">
        <v>13</v>
      </c>
      <c r="D57" s="71" t="s">
        <v>755</v>
      </c>
      <c r="E57" s="138">
        <v>0</v>
      </c>
      <c r="F57" s="70"/>
    </row>
    <row r="58" spans="1:6" ht="33" customHeight="1" x14ac:dyDescent="0.3">
      <c r="A58" s="142">
        <v>53</v>
      </c>
      <c r="B58" s="104" t="s">
        <v>1467</v>
      </c>
      <c r="C58" s="72" t="s">
        <v>13</v>
      </c>
      <c r="D58" s="71" t="s">
        <v>1468</v>
      </c>
      <c r="E58" s="138">
        <v>0</v>
      </c>
      <c r="F58" s="70"/>
    </row>
    <row r="59" spans="1:6" ht="33" customHeight="1" x14ac:dyDescent="0.3">
      <c r="A59" s="142">
        <v>54</v>
      </c>
      <c r="B59" s="104" t="s">
        <v>1447</v>
      </c>
      <c r="C59" s="72" t="s">
        <v>13</v>
      </c>
      <c r="D59" s="71" t="s">
        <v>1446</v>
      </c>
      <c r="E59" s="138">
        <v>0</v>
      </c>
      <c r="F59" s="70"/>
    </row>
    <row r="60" spans="1:6" ht="33" customHeight="1" x14ac:dyDescent="0.3">
      <c r="A60" s="142">
        <v>55</v>
      </c>
      <c r="B60" s="104" t="s">
        <v>1448</v>
      </c>
      <c r="C60" s="72" t="s">
        <v>8</v>
      </c>
      <c r="D60" s="71" t="s">
        <v>2266</v>
      </c>
      <c r="E60" s="138">
        <v>0</v>
      </c>
      <c r="F60" s="70"/>
    </row>
    <row r="61" spans="1:6" ht="33" customHeight="1" x14ac:dyDescent="0.3">
      <c r="A61" s="142">
        <v>56</v>
      </c>
      <c r="B61" s="104" t="s">
        <v>532</v>
      </c>
      <c r="C61" s="72" t="s">
        <v>13</v>
      </c>
      <c r="D61" s="71"/>
      <c r="E61" s="138">
        <v>0</v>
      </c>
      <c r="F61" s="70"/>
    </row>
    <row r="62" spans="1:6" ht="62.4" x14ac:dyDescent="0.3">
      <c r="A62" s="142">
        <v>57</v>
      </c>
      <c r="B62" s="104" t="s">
        <v>514</v>
      </c>
      <c r="C62" s="72" t="s">
        <v>15</v>
      </c>
      <c r="D62" s="71" t="s">
        <v>2267</v>
      </c>
      <c r="E62" s="138">
        <v>0</v>
      </c>
      <c r="F62" s="70"/>
    </row>
    <row r="63" spans="1:6" ht="33" customHeight="1" x14ac:dyDescent="0.3">
      <c r="A63" s="142">
        <v>58</v>
      </c>
      <c r="B63" s="104" t="s">
        <v>1429</v>
      </c>
      <c r="C63" s="72" t="s">
        <v>15</v>
      </c>
      <c r="D63" s="71" t="s">
        <v>1430</v>
      </c>
      <c r="E63" s="138">
        <v>0</v>
      </c>
      <c r="F63" s="70"/>
    </row>
    <row r="64" spans="1:6" ht="33" customHeight="1" x14ac:dyDescent="0.3">
      <c r="A64" s="142">
        <v>59</v>
      </c>
      <c r="B64" s="104" t="s">
        <v>523</v>
      </c>
      <c r="C64" s="72" t="s">
        <v>15</v>
      </c>
      <c r="D64" s="71" t="s">
        <v>756</v>
      </c>
      <c r="E64" s="138">
        <v>0</v>
      </c>
      <c r="F64" s="70"/>
    </row>
    <row r="65" spans="1:6" ht="33" customHeight="1" x14ac:dyDescent="0.3">
      <c r="A65" s="142">
        <v>60</v>
      </c>
      <c r="B65" s="104" t="s">
        <v>524</v>
      </c>
      <c r="C65" s="72" t="s">
        <v>15</v>
      </c>
      <c r="D65" s="71" t="s">
        <v>756</v>
      </c>
      <c r="E65" s="138">
        <v>0</v>
      </c>
      <c r="F65" s="70"/>
    </row>
    <row r="66" spans="1:6" ht="33" customHeight="1" x14ac:dyDescent="0.3">
      <c r="A66" s="142">
        <v>61</v>
      </c>
      <c r="B66" s="104" t="s">
        <v>580</v>
      </c>
      <c r="C66" s="72" t="s">
        <v>15</v>
      </c>
      <c r="D66" s="71" t="s">
        <v>757</v>
      </c>
      <c r="E66" s="138">
        <v>0</v>
      </c>
      <c r="F66" s="70"/>
    </row>
    <row r="67" spans="1:6" ht="33" customHeight="1" x14ac:dyDescent="0.3">
      <c r="A67" s="142">
        <v>62</v>
      </c>
      <c r="B67" s="104" t="s">
        <v>581</v>
      </c>
      <c r="C67" s="72" t="s">
        <v>15</v>
      </c>
      <c r="D67" s="71" t="s">
        <v>757</v>
      </c>
      <c r="E67" s="138">
        <v>0</v>
      </c>
      <c r="F67" s="70"/>
    </row>
    <row r="68" spans="1:6" ht="33" customHeight="1" x14ac:dyDescent="0.3">
      <c r="A68" s="142">
        <v>63</v>
      </c>
      <c r="B68" s="104" t="s">
        <v>582</v>
      </c>
      <c r="C68" s="72" t="s">
        <v>15</v>
      </c>
      <c r="D68" s="71" t="s">
        <v>758</v>
      </c>
      <c r="E68" s="138">
        <v>0</v>
      </c>
      <c r="F68" s="70"/>
    </row>
    <row r="69" spans="1:6" ht="33" customHeight="1" x14ac:dyDescent="0.3">
      <c r="A69" s="142">
        <v>64</v>
      </c>
      <c r="B69" s="104" t="s">
        <v>1543</v>
      </c>
      <c r="C69" s="72" t="s">
        <v>15</v>
      </c>
      <c r="D69" s="71" t="s">
        <v>1545</v>
      </c>
      <c r="E69" s="138">
        <v>0</v>
      </c>
      <c r="F69" s="70"/>
    </row>
    <row r="70" spans="1:6" ht="33" customHeight="1" x14ac:dyDescent="0.3">
      <c r="A70" s="142">
        <v>65</v>
      </c>
      <c r="B70" s="104" t="s">
        <v>1544</v>
      </c>
      <c r="C70" s="72" t="s">
        <v>15</v>
      </c>
      <c r="D70" s="71" t="s">
        <v>1546</v>
      </c>
      <c r="E70" s="138">
        <v>0</v>
      </c>
      <c r="F70" s="70"/>
    </row>
    <row r="71" spans="1:6" ht="33" customHeight="1" x14ac:dyDescent="0.3">
      <c r="A71" s="142">
        <v>66</v>
      </c>
      <c r="B71" s="104" t="s">
        <v>1073</v>
      </c>
      <c r="C71" s="72" t="s">
        <v>15</v>
      </c>
      <c r="D71" s="71" t="s">
        <v>759</v>
      </c>
      <c r="E71" s="138">
        <v>0</v>
      </c>
      <c r="F71" s="70"/>
    </row>
    <row r="72" spans="1:6" ht="33" customHeight="1" x14ac:dyDescent="0.3">
      <c r="A72" s="142">
        <v>67</v>
      </c>
      <c r="B72" s="104" t="s">
        <v>1074</v>
      </c>
      <c r="C72" s="72" t="s">
        <v>15</v>
      </c>
      <c r="D72" s="71" t="s">
        <v>759</v>
      </c>
      <c r="E72" s="138">
        <v>0</v>
      </c>
      <c r="F72" s="70"/>
    </row>
    <row r="73" spans="1:6" ht="33" customHeight="1" x14ac:dyDescent="0.3">
      <c r="A73" s="142">
        <v>68</v>
      </c>
      <c r="B73" s="104" t="s">
        <v>583</v>
      </c>
      <c r="C73" s="72" t="s">
        <v>15</v>
      </c>
      <c r="D73" s="71" t="s">
        <v>760</v>
      </c>
      <c r="E73" s="138">
        <v>0</v>
      </c>
      <c r="F73" s="70"/>
    </row>
    <row r="74" spans="1:6" ht="63" customHeight="1" x14ac:dyDescent="0.3">
      <c r="A74" s="142">
        <v>69</v>
      </c>
      <c r="B74" s="104" t="s">
        <v>708</v>
      </c>
      <c r="C74" s="72" t="s">
        <v>8</v>
      </c>
      <c r="D74" s="71" t="s">
        <v>1348</v>
      </c>
      <c r="E74" s="138">
        <v>0</v>
      </c>
      <c r="F74" s="70"/>
    </row>
    <row r="75" spans="1:6" ht="33" customHeight="1" x14ac:dyDescent="0.3">
      <c r="A75" s="142">
        <v>70</v>
      </c>
      <c r="B75" s="104" t="s">
        <v>533</v>
      </c>
      <c r="C75" s="72" t="s">
        <v>13</v>
      </c>
      <c r="D75" s="71" t="s">
        <v>761</v>
      </c>
      <c r="E75" s="138">
        <v>0</v>
      </c>
      <c r="F75" s="70"/>
    </row>
    <row r="76" spans="1:6" ht="33" customHeight="1" x14ac:dyDescent="0.3">
      <c r="A76" s="142">
        <v>71</v>
      </c>
      <c r="B76" s="104" t="s">
        <v>208</v>
      </c>
      <c r="C76" s="72" t="s">
        <v>13</v>
      </c>
      <c r="D76" s="71" t="s">
        <v>762</v>
      </c>
      <c r="E76" s="138">
        <v>0</v>
      </c>
      <c r="F76" s="70"/>
    </row>
    <row r="77" spans="1:6" ht="33" customHeight="1" x14ac:dyDescent="0.3">
      <c r="A77" s="142">
        <v>72</v>
      </c>
      <c r="B77" s="104" t="s">
        <v>1342</v>
      </c>
      <c r="C77" s="72" t="s">
        <v>13</v>
      </c>
      <c r="D77" s="71" t="s">
        <v>763</v>
      </c>
      <c r="E77" s="138">
        <v>0</v>
      </c>
      <c r="F77" s="70"/>
    </row>
    <row r="78" spans="1:6" ht="33" customHeight="1" x14ac:dyDescent="0.3">
      <c r="A78" s="142">
        <v>73</v>
      </c>
      <c r="B78" s="104" t="s">
        <v>505</v>
      </c>
      <c r="C78" s="72" t="s">
        <v>13</v>
      </c>
      <c r="D78" s="71" t="s">
        <v>764</v>
      </c>
      <c r="E78" s="138">
        <v>0</v>
      </c>
      <c r="F78" s="70"/>
    </row>
    <row r="79" spans="1:6" ht="33" customHeight="1" x14ac:dyDescent="0.3">
      <c r="A79" s="142">
        <v>74</v>
      </c>
      <c r="B79" s="104" t="s">
        <v>504</v>
      </c>
      <c r="C79" s="72" t="s">
        <v>15</v>
      </c>
      <c r="D79" s="71" t="s">
        <v>765</v>
      </c>
      <c r="E79" s="138">
        <v>0</v>
      </c>
      <c r="F79" s="70"/>
    </row>
    <row r="80" spans="1:6" ht="33" customHeight="1" x14ac:dyDescent="0.3">
      <c r="A80" s="142">
        <v>75</v>
      </c>
      <c r="B80" s="104" t="s">
        <v>506</v>
      </c>
      <c r="C80" s="72" t="s">
        <v>13</v>
      </c>
      <c r="D80" s="71" t="s">
        <v>766</v>
      </c>
      <c r="E80" s="138">
        <v>0</v>
      </c>
      <c r="F80" s="70"/>
    </row>
    <row r="81" spans="1:6" ht="33" customHeight="1" x14ac:dyDescent="0.3">
      <c r="A81" s="142">
        <v>76</v>
      </c>
      <c r="B81" s="104" t="s">
        <v>209</v>
      </c>
      <c r="C81" s="72" t="s">
        <v>15</v>
      </c>
      <c r="D81" s="71" t="s">
        <v>767</v>
      </c>
      <c r="E81" s="138">
        <v>0</v>
      </c>
      <c r="F81" s="70"/>
    </row>
    <row r="82" spans="1:6" ht="33" customHeight="1" x14ac:dyDescent="0.3">
      <c r="A82" s="142">
        <v>77</v>
      </c>
      <c r="B82" s="104" t="s">
        <v>548</v>
      </c>
      <c r="C82" s="72" t="s">
        <v>15</v>
      </c>
      <c r="D82" s="71" t="s">
        <v>768</v>
      </c>
      <c r="E82" s="138">
        <v>0</v>
      </c>
      <c r="F82" s="70"/>
    </row>
    <row r="83" spans="1:6" ht="33" customHeight="1" x14ac:dyDescent="0.3">
      <c r="A83" s="142">
        <v>78</v>
      </c>
      <c r="B83" s="104" t="s">
        <v>544</v>
      </c>
      <c r="C83" s="72" t="s">
        <v>8</v>
      </c>
      <c r="D83" s="71" t="s">
        <v>769</v>
      </c>
      <c r="E83" s="138">
        <v>0</v>
      </c>
      <c r="F83" s="70"/>
    </row>
    <row r="84" spans="1:6" ht="33" customHeight="1" x14ac:dyDescent="0.3">
      <c r="A84" s="142">
        <v>79</v>
      </c>
      <c r="B84" s="104" t="s">
        <v>1432</v>
      </c>
      <c r="C84" s="72" t="s">
        <v>15</v>
      </c>
      <c r="D84" s="71" t="s">
        <v>770</v>
      </c>
      <c r="E84" s="138">
        <v>0</v>
      </c>
      <c r="F84" s="70"/>
    </row>
    <row r="85" spans="1:6" ht="33" customHeight="1" x14ac:dyDescent="0.3">
      <c r="A85" s="142">
        <v>80</v>
      </c>
      <c r="B85" s="104" t="s">
        <v>1431</v>
      </c>
      <c r="C85" s="72" t="s">
        <v>15</v>
      </c>
      <c r="D85" s="71" t="s">
        <v>771</v>
      </c>
      <c r="E85" s="138">
        <v>0</v>
      </c>
      <c r="F85" s="70"/>
    </row>
    <row r="86" spans="1:6" ht="33" customHeight="1" x14ac:dyDescent="0.3">
      <c r="A86" s="142">
        <v>81</v>
      </c>
      <c r="B86" s="104" t="s">
        <v>619</v>
      </c>
      <c r="C86" s="72" t="s">
        <v>15</v>
      </c>
      <c r="D86" s="71" t="s">
        <v>772</v>
      </c>
      <c r="E86" s="138">
        <v>0</v>
      </c>
      <c r="F86" s="70"/>
    </row>
    <row r="87" spans="1:6" ht="33" customHeight="1" x14ac:dyDescent="0.3">
      <c r="A87" s="142">
        <v>82</v>
      </c>
      <c r="B87" s="104" t="s">
        <v>549</v>
      </c>
      <c r="C87" s="72" t="s">
        <v>8</v>
      </c>
      <c r="D87" s="71" t="s">
        <v>773</v>
      </c>
      <c r="E87" s="138">
        <v>0</v>
      </c>
      <c r="F87" s="70"/>
    </row>
    <row r="88" spans="1:6" ht="33" customHeight="1" x14ac:dyDescent="0.3">
      <c r="A88" s="142">
        <v>83</v>
      </c>
      <c r="B88" s="104" t="s">
        <v>210</v>
      </c>
      <c r="C88" s="72" t="s">
        <v>15</v>
      </c>
      <c r="D88" s="71" t="s">
        <v>774</v>
      </c>
      <c r="E88" s="138">
        <v>0</v>
      </c>
      <c r="F88" s="70"/>
    </row>
    <row r="89" spans="1:6" ht="33" customHeight="1" x14ac:dyDescent="0.3">
      <c r="A89" s="142">
        <v>84</v>
      </c>
      <c r="B89" s="104" t="s">
        <v>19</v>
      </c>
      <c r="C89" s="72" t="s">
        <v>15</v>
      </c>
      <c r="D89" s="71" t="s">
        <v>774</v>
      </c>
      <c r="E89" s="138">
        <v>0</v>
      </c>
      <c r="F89" s="70"/>
    </row>
    <row r="90" spans="1:6" ht="33" customHeight="1" x14ac:dyDescent="0.3">
      <c r="A90" s="142">
        <v>85</v>
      </c>
      <c r="B90" s="104" t="s">
        <v>518</v>
      </c>
      <c r="C90" s="72" t="s">
        <v>8</v>
      </c>
      <c r="D90" s="71" t="s">
        <v>775</v>
      </c>
      <c r="E90" s="138">
        <v>0</v>
      </c>
      <c r="F90" s="70"/>
    </row>
    <row r="91" spans="1:6" ht="33" customHeight="1" x14ac:dyDescent="0.3">
      <c r="A91" s="142">
        <v>86</v>
      </c>
      <c r="B91" s="104" t="s">
        <v>604</v>
      </c>
      <c r="C91" s="72" t="s">
        <v>15</v>
      </c>
      <c r="D91" s="71" t="s">
        <v>776</v>
      </c>
      <c r="E91" s="138">
        <v>0</v>
      </c>
      <c r="F91" s="70"/>
    </row>
    <row r="92" spans="1:6" ht="33" customHeight="1" x14ac:dyDescent="0.3">
      <c r="A92" s="142">
        <v>87</v>
      </c>
      <c r="B92" s="104" t="s">
        <v>1433</v>
      </c>
      <c r="C92" s="72" t="s">
        <v>15</v>
      </c>
      <c r="D92" s="71" t="s">
        <v>776</v>
      </c>
      <c r="E92" s="138">
        <v>0</v>
      </c>
      <c r="F92" s="70"/>
    </row>
    <row r="93" spans="1:6" ht="33" customHeight="1" x14ac:dyDescent="0.3">
      <c r="A93" s="142">
        <v>88</v>
      </c>
      <c r="B93" s="104" t="s">
        <v>18</v>
      </c>
      <c r="C93" s="72" t="s">
        <v>15</v>
      </c>
      <c r="D93" s="71" t="s">
        <v>776</v>
      </c>
      <c r="E93" s="138">
        <v>0</v>
      </c>
      <c r="F93" s="70"/>
    </row>
    <row r="94" spans="1:6" ht="33" customHeight="1" x14ac:dyDescent="0.3">
      <c r="A94" s="142">
        <v>89</v>
      </c>
      <c r="B94" s="104" t="s">
        <v>1343</v>
      </c>
      <c r="C94" s="72" t="s">
        <v>15</v>
      </c>
      <c r="D94" s="71" t="s">
        <v>777</v>
      </c>
      <c r="E94" s="138">
        <v>0</v>
      </c>
      <c r="F94" s="70"/>
    </row>
    <row r="95" spans="1:6" ht="33" customHeight="1" x14ac:dyDescent="0.3">
      <c r="A95" s="142">
        <v>90</v>
      </c>
      <c r="B95" s="104" t="s">
        <v>1344</v>
      </c>
      <c r="C95" s="72" t="s">
        <v>15</v>
      </c>
      <c r="D95" s="71" t="s">
        <v>778</v>
      </c>
      <c r="E95" s="138">
        <v>0</v>
      </c>
      <c r="F95" s="70"/>
    </row>
    <row r="96" spans="1:6" ht="33" customHeight="1" x14ac:dyDescent="0.3">
      <c r="A96" s="142">
        <v>91</v>
      </c>
      <c r="B96" s="104" t="s">
        <v>1476</v>
      </c>
      <c r="C96" s="72" t="s">
        <v>8</v>
      </c>
      <c r="D96" s="71" t="s">
        <v>779</v>
      </c>
      <c r="E96" s="138">
        <v>0</v>
      </c>
      <c r="F96" s="70"/>
    </row>
    <row r="97" spans="1:6" ht="33" customHeight="1" x14ac:dyDescent="0.3">
      <c r="A97" s="142">
        <v>92</v>
      </c>
      <c r="B97" s="104" t="s">
        <v>1434</v>
      </c>
      <c r="C97" s="72" t="s">
        <v>8</v>
      </c>
      <c r="D97" s="71" t="s">
        <v>780</v>
      </c>
      <c r="E97" s="138">
        <v>0</v>
      </c>
      <c r="F97" s="70"/>
    </row>
    <row r="98" spans="1:6" ht="33" customHeight="1" x14ac:dyDescent="0.3">
      <c r="A98" s="142">
        <v>93</v>
      </c>
      <c r="B98" s="104" t="s">
        <v>555</v>
      </c>
      <c r="C98" s="72" t="s">
        <v>15</v>
      </c>
      <c r="D98" s="71" t="s">
        <v>776</v>
      </c>
      <c r="E98" s="138">
        <v>0</v>
      </c>
      <c r="F98" s="70"/>
    </row>
    <row r="99" spans="1:6" ht="33" customHeight="1" x14ac:dyDescent="0.3">
      <c r="A99" s="142">
        <v>94</v>
      </c>
      <c r="B99" s="104" t="s">
        <v>558</v>
      </c>
      <c r="C99" s="72" t="s">
        <v>8</v>
      </c>
      <c r="D99" s="71" t="s">
        <v>781</v>
      </c>
      <c r="E99" s="138">
        <v>0</v>
      </c>
      <c r="F99" s="70"/>
    </row>
    <row r="100" spans="1:6" ht="33" customHeight="1" x14ac:dyDescent="0.3">
      <c r="A100" s="142">
        <v>95</v>
      </c>
      <c r="B100" s="104" t="s">
        <v>1345</v>
      </c>
      <c r="C100" s="72" t="s">
        <v>15</v>
      </c>
      <c r="D100" s="71" t="s">
        <v>776</v>
      </c>
      <c r="E100" s="138">
        <v>0</v>
      </c>
      <c r="F100" s="70"/>
    </row>
    <row r="101" spans="1:6" ht="33" customHeight="1" x14ac:dyDescent="0.3">
      <c r="A101" s="142">
        <v>96</v>
      </c>
      <c r="B101" s="104" t="s">
        <v>1346</v>
      </c>
      <c r="C101" s="72" t="s">
        <v>8</v>
      </c>
      <c r="D101" s="71" t="s">
        <v>781</v>
      </c>
      <c r="E101" s="138">
        <v>0</v>
      </c>
      <c r="F101" s="70"/>
    </row>
    <row r="102" spans="1:6" ht="33" customHeight="1" x14ac:dyDescent="0.3">
      <c r="A102" s="142">
        <v>97</v>
      </c>
      <c r="B102" s="104" t="s">
        <v>556</v>
      </c>
      <c r="C102" s="72" t="s">
        <v>15</v>
      </c>
      <c r="D102" s="71" t="s">
        <v>782</v>
      </c>
      <c r="E102" s="138">
        <v>0</v>
      </c>
      <c r="F102" s="70"/>
    </row>
    <row r="103" spans="1:6" ht="33" customHeight="1" x14ac:dyDescent="0.3">
      <c r="A103" s="142">
        <v>98</v>
      </c>
      <c r="B103" s="104" t="s">
        <v>559</v>
      </c>
      <c r="C103" s="72" t="s">
        <v>1772</v>
      </c>
      <c r="D103" s="71" t="s">
        <v>783</v>
      </c>
      <c r="E103" s="138">
        <v>0</v>
      </c>
      <c r="F103" s="70"/>
    </row>
    <row r="104" spans="1:6" ht="33" customHeight="1" x14ac:dyDescent="0.3">
      <c r="A104" s="142">
        <v>99</v>
      </c>
      <c r="B104" s="104" t="s">
        <v>557</v>
      </c>
      <c r="C104" s="72" t="s">
        <v>15</v>
      </c>
      <c r="D104" s="71" t="s">
        <v>784</v>
      </c>
      <c r="E104" s="138">
        <v>0</v>
      </c>
      <c r="F104" s="70"/>
    </row>
    <row r="105" spans="1:6" ht="33" customHeight="1" x14ac:dyDescent="0.3">
      <c r="A105" s="142">
        <v>100</v>
      </c>
      <c r="B105" s="104" t="s">
        <v>211</v>
      </c>
      <c r="C105" s="72" t="s">
        <v>15</v>
      </c>
      <c r="D105" s="71" t="s">
        <v>785</v>
      </c>
      <c r="E105" s="138">
        <v>0</v>
      </c>
      <c r="F105" s="70"/>
    </row>
    <row r="106" spans="1:6" ht="33" customHeight="1" x14ac:dyDescent="0.3">
      <c r="A106" s="142">
        <v>101</v>
      </c>
      <c r="B106" s="104" t="s">
        <v>1442</v>
      </c>
      <c r="C106" s="72" t="s">
        <v>15</v>
      </c>
      <c r="D106" s="71" t="s">
        <v>786</v>
      </c>
      <c r="E106" s="138">
        <v>0</v>
      </c>
      <c r="F106" s="70"/>
    </row>
    <row r="107" spans="1:6" ht="33" customHeight="1" x14ac:dyDescent="0.3">
      <c r="A107" s="142">
        <v>102</v>
      </c>
      <c r="B107" s="104" t="s">
        <v>451</v>
      </c>
      <c r="C107" s="72" t="s">
        <v>15</v>
      </c>
      <c r="D107" s="71" t="s">
        <v>787</v>
      </c>
      <c r="E107" s="138">
        <v>0</v>
      </c>
      <c r="F107" s="70"/>
    </row>
    <row r="108" spans="1:6" ht="33" customHeight="1" x14ac:dyDescent="0.3">
      <c r="A108" s="142">
        <v>103</v>
      </c>
      <c r="B108" s="104" t="s">
        <v>458</v>
      </c>
      <c r="C108" s="72" t="s">
        <v>8</v>
      </c>
      <c r="D108" s="71" t="s">
        <v>788</v>
      </c>
      <c r="E108" s="138">
        <v>0</v>
      </c>
      <c r="F108" s="70"/>
    </row>
    <row r="109" spans="1:6" ht="33" customHeight="1" x14ac:dyDescent="0.3">
      <c r="A109" s="142">
        <v>104</v>
      </c>
      <c r="B109" s="104" t="s">
        <v>609</v>
      </c>
      <c r="C109" s="72" t="s">
        <v>15</v>
      </c>
      <c r="D109" s="71" t="s">
        <v>789</v>
      </c>
      <c r="E109" s="138">
        <v>0</v>
      </c>
      <c r="F109" s="70"/>
    </row>
    <row r="110" spans="1:6" ht="33" customHeight="1" x14ac:dyDescent="0.3">
      <c r="A110" s="142">
        <v>105</v>
      </c>
      <c r="B110" s="104" t="s">
        <v>551</v>
      </c>
      <c r="C110" s="72" t="s">
        <v>15</v>
      </c>
      <c r="D110" s="71" t="s">
        <v>789</v>
      </c>
      <c r="E110" s="138">
        <v>0</v>
      </c>
      <c r="F110" s="70"/>
    </row>
    <row r="111" spans="1:6" ht="33" customHeight="1" x14ac:dyDescent="0.3">
      <c r="A111" s="142">
        <v>106</v>
      </c>
      <c r="B111" s="104" t="s">
        <v>459</v>
      </c>
      <c r="C111" s="72" t="s">
        <v>15</v>
      </c>
      <c r="D111" s="71" t="s">
        <v>790</v>
      </c>
      <c r="E111" s="138">
        <v>0</v>
      </c>
      <c r="F111" s="70"/>
    </row>
    <row r="112" spans="1:6" ht="33" customHeight="1" x14ac:dyDescent="0.3">
      <c r="A112" s="142">
        <v>107</v>
      </c>
      <c r="B112" s="104" t="s">
        <v>709</v>
      </c>
      <c r="C112" s="72" t="s">
        <v>13</v>
      </c>
      <c r="D112" s="71" t="s">
        <v>791</v>
      </c>
      <c r="E112" s="138">
        <v>0</v>
      </c>
      <c r="F112" s="70"/>
    </row>
    <row r="113" spans="1:6" ht="33" customHeight="1" x14ac:dyDescent="0.3">
      <c r="A113" s="142">
        <v>108</v>
      </c>
      <c r="B113" s="104" t="s">
        <v>525</v>
      </c>
      <c r="C113" s="72" t="s">
        <v>13</v>
      </c>
      <c r="D113" s="71" t="s">
        <v>792</v>
      </c>
      <c r="E113" s="138">
        <v>0</v>
      </c>
      <c r="F113" s="70"/>
    </row>
    <row r="114" spans="1:6" ht="33" customHeight="1" x14ac:dyDescent="0.3">
      <c r="A114" s="142">
        <v>109</v>
      </c>
      <c r="B114" s="104" t="s">
        <v>577</v>
      </c>
      <c r="C114" s="72" t="s">
        <v>13</v>
      </c>
      <c r="D114" s="71" t="s">
        <v>793</v>
      </c>
      <c r="E114" s="138">
        <v>0</v>
      </c>
      <c r="F114" s="70"/>
    </row>
    <row r="115" spans="1:6" ht="33" customHeight="1" x14ac:dyDescent="0.3">
      <c r="A115" s="142">
        <v>110</v>
      </c>
      <c r="B115" s="104" t="s">
        <v>578</v>
      </c>
      <c r="C115" s="72" t="s">
        <v>13</v>
      </c>
      <c r="D115" s="71" t="s">
        <v>794</v>
      </c>
      <c r="E115" s="138">
        <v>0</v>
      </c>
      <c r="F115" s="70"/>
    </row>
    <row r="116" spans="1:6" ht="33" customHeight="1" x14ac:dyDescent="0.3">
      <c r="A116" s="142">
        <v>111</v>
      </c>
      <c r="B116" s="104" t="s">
        <v>1117</v>
      </c>
      <c r="C116" s="72" t="s">
        <v>15</v>
      </c>
      <c r="D116" s="71" t="s">
        <v>795</v>
      </c>
      <c r="E116" s="138">
        <v>0</v>
      </c>
      <c r="F116" s="70"/>
    </row>
    <row r="117" spans="1:6" ht="33" customHeight="1" x14ac:dyDescent="0.3">
      <c r="A117" s="142">
        <v>112</v>
      </c>
      <c r="B117" s="104" t="s">
        <v>526</v>
      </c>
      <c r="C117" s="72" t="s">
        <v>15</v>
      </c>
      <c r="D117" s="71" t="s">
        <v>796</v>
      </c>
      <c r="E117" s="138">
        <v>0</v>
      </c>
      <c r="F117" s="70"/>
    </row>
    <row r="118" spans="1:6" ht="33" customHeight="1" x14ac:dyDescent="0.3">
      <c r="A118" s="142">
        <v>113</v>
      </c>
      <c r="B118" s="104" t="s">
        <v>212</v>
      </c>
      <c r="C118" s="72" t="s">
        <v>15</v>
      </c>
      <c r="D118" s="71" t="s">
        <v>797</v>
      </c>
      <c r="E118" s="138">
        <v>0</v>
      </c>
      <c r="F118" s="70"/>
    </row>
    <row r="119" spans="1:6" ht="33" customHeight="1" x14ac:dyDescent="0.3">
      <c r="A119" s="142">
        <v>114</v>
      </c>
      <c r="B119" s="104" t="s">
        <v>1440</v>
      </c>
      <c r="C119" s="72" t="s">
        <v>15</v>
      </c>
      <c r="D119" s="71" t="s">
        <v>798</v>
      </c>
      <c r="E119" s="138">
        <v>0</v>
      </c>
      <c r="F119" s="70"/>
    </row>
    <row r="120" spans="1:6" ht="33" customHeight="1" x14ac:dyDescent="0.3">
      <c r="A120" s="142">
        <v>115</v>
      </c>
      <c r="B120" s="104" t="s">
        <v>213</v>
      </c>
      <c r="C120" s="72" t="s">
        <v>8</v>
      </c>
      <c r="D120" s="71" t="s">
        <v>1438</v>
      </c>
      <c r="E120" s="138">
        <v>0</v>
      </c>
      <c r="F120" s="70"/>
    </row>
    <row r="121" spans="1:6" ht="33" customHeight="1" x14ac:dyDescent="0.3">
      <c r="A121" s="142">
        <v>116</v>
      </c>
      <c r="B121" s="104" t="s">
        <v>1436</v>
      </c>
      <c r="C121" s="72" t="s">
        <v>8</v>
      </c>
      <c r="D121" s="71" t="s">
        <v>1437</v>
      </c>
      <c r="E121" s="138">
        <v>0</v>
      </c>
      <c r="F121" s="70"/>
    </row>
    <row r="122" spans="1:6" ht="33" customHeight="1" x14ac:dyDescent="0.3">
      <c r="A122" s="142">
        <v>117</v>
      </c>
      <c r="B122" s="104" t="s">
        <v>214</v>
      </c>
      <c r="C122" s="72" t="s">
        <v>15</v>
      </c>
      <c r="D122" s="71" t="s">
        <v>799</v>
      </c>
      <c r="E122" s="138">
        <v>0</v>
      </c>
      <c r="F122" s="70"/>
    </row>
    <row r="123" spans="1:6" ht="33" customHeight="1" x14ac:dyDescent="0.3">
      <c r="A123" s="142">
        <v>118</v>
      </c>
      <c r="B123" s="104" t="s">
        <v>539</v>
      </c>
      <c r="C123" s="72" t="s">
        <v>15</v>
      </c>
      <c r="D123" s="71" t="s">
        <v>800</v>
      </c>
      <c r="E123" s="138">
        <v>0</v>
      </c>
      <c r="F123" s="70"/>
    </row>
    <row r="124" spans="1:6" ht="33" customHeight="1" x14ac:dyDescent="0.3">
      <c r="A124" s="142">
        <v>119</v>
      </c>
      <c r="B124" s="104" t="s">
        <v>541</v>
      </c>
      <c r="C124" s="72" t="s">
        <v>8</v>
      </c>
      <c r="D124" s="71" t="s">
        <v>800</v>
      </c>
      <c r="E124" s="138">
        <v>0</v>
      </c>
      <c r="F124" s="70"/>
    </row>
    <row r="125" spans="1:6" ht="33" customHeight="1" x14ac:dyDescent="0.3">
      <c r="A125" s="142">
        <v>120</v>
      </c>
      <c r="B125" s="104" t="s">
        <v>215</v>
      </c>
      <c r="C125" s="72" t="s">
        <v>15</v>
      </c>
      <c r="D125" s="71" t="s">
        <v>801</v>
      </c>
      <c r="E125" s="138">
        <v>0</v>
      </c>
      <c r="F125" s="70"/>
    </row>
    <row r="126" spans="1:6" ht="33" customHeight="1" x14ac:dyDescent="0.3">
      <c r="A126" s="142">
        <v>121</v>
      </c>
      <c r="B126" s="104" t="s">
        <v>1547</v>
      </c>
      <c r="C126" s="72" t="s">
        <v>251</v>
      </c>
      <c r="D126" s="71" t="s">
        <v>800</v>
      </c>
      <c r="E126" s="138">
        <v>0</v>
      </c>
      <c r="F126" s="70"/>
    </row>
    <row r="127" spans="1:6" ht="33" customHeight="1" x14ac:dyDescent="0.3">
      <c r="A127" s="142">
        <v>122</v>
      </c>
      <c r="B127" s="104" t="s">
        <v>538</v>
      </c>
      <c r="C127" s="72" t="s">
        <v>13</v>
      </c>
      <c r="D127" s="71" t="s">
        <v>802</v>
      </c>
      <c r="E127" s="138">
        <v>0</v>
      </c>
      <c r="F127" s="70"/>
    </row>
    <row r="128" spans="1:6" ht="33" customHeight="1" x14ac:dyDescent="0.3">
      <c r="A128" s="142">
        <v>123</v>
      </c>
      <c r="B128" s="104" t="s">
        <v>635</v>
      </c>
      <c r="C128" s="72" t="s">
        <v>8</v>
      </c>
      <c r="D128" s="71" t="s">
        <v>803</v>
      </c>
      <c r="E128" s="138">
        <v>0</v>
      </c>
      <c r="F128" s="70"/>
    </row>
    <row r="129" spans="1:6" ht="33" customHeight="1" x14ac:dyDescent="0.3">
      <c r="A129" s="142">
        <v>124</v>
      </c>
      <c r="B129" s="104" t="s">
        <v>540</v>
      </c>
      <c r="C129" s="72" t="s">
        <v>13</v>
      </c>
      <c r="D129" s="71" t="s">
        <v>804</v>
      </c>
      <c r="E129" s="138">
        <v>0</v>
      </c>
      <c r="F129" s="70"/>
    </row>
    <row r="130" spans="1:6" ht="33" customHeight="1" x14ac:dyDescent="0.3">
      <c r="A130" s="142">
        <v>125</v>
      </c>
      <c r="B130" s="104" t="s">
        <v>1443</v>
      </c>
      <c r="C130" s="72" t="s">
        <v>8</v>
      </c>
      <c r="D130" s="71" t="s">
        <v>803</v>
      </c>
      <c r="E130" s="138">
        <v>0</v>
      </c>
      <c r="F130" s="70"/>
    </row>
    <row r="131" spans="1:6" ht="33" customHeight="1" x14ac:dyDescent="0.3">
      <c r="A131" s="142">
        <v>126</v>
      </c>
      <c r="B131" s="104" t="s">
        <v>529</v>
      </c>
      <c r="C131" s="72" t="s">
        <v>13</v>
      </c>
      <c r="D131" s="71" t="s">
        <v>805</v>
      </c>
      <c r="E131" s="138">
        <v>0</v>
      </c>
      <c r="F131" s="70"/>
    </row>
    <row r="132" spans="1:6" ht="33" customHeight="1" x14ac:dyDescent="0.3">
      <c r="A132" s="142">
        <v>127</v>
      </c>
      <c r="B132" s="104" t="s">
        <v>531</v>
      </c>
      <c r="C132" s="72" t="s">
        <v>8</v>
      </c>
      <c r="D132" s="71" t="s">
        <v>806</v>
      </c>
      <c r="E132" s="138">
        <v>0</v>
      </c>
      <c r="F132" s="70"/>
    </row>
    <row r="133" spans="1:6" ht="33" customHeight="1" x14ac:dyDescent="0.3">
      <c r="A133" s="142">
        <v>128</v>
      </c>
      <c r="B133" s="104" t="s">
        <v>522</v>
      </c>
      <c r="C133" s="72" t="s">
        <v>8</v>
      </c>
      <c r="D133" s="71" t="s">
        <v>807</v>
      </c>
      <c r="E133" s="138">
        <v>0</v>
      </c>
      <c r="F133" s="70"/>
    </row>
    <row r="134" spans="1:6" ht="33" customHeight="1" x14ac:dyDescent="0.3">
      <c r="A134" s="142">
        <v>129</v>
      </c>
      <c r="B134" s="104" t="s">
        <v>530</v>
      </c>
      <c r="C134" s="72" t="s">
        <v>15</v>
      </c>
      <c r="D134" s="71" t="s">
        <v>808</v>
      </c>
      <c r="E134" s="138">
        <v>0</v>
      </c>
      <c r="F134" s="70"/>
    </row>
    <row r="135" spans="1:6" ht="33" customHeight="1" x14ac:dyDescent="0.3">
      <c r="A135" s="142">
        <v>130</v>
      </c>
      <c r="B135" s="104" t="s">
        <v>1439</v>
      </c>
      <c r="C135" s="72" t="s">
        <v>15</v>
      </c>
      <c r="D135" s="71" t="s">
        <v>809</v>
      </c>
      <c r="E135" s="138">
        <v>0</v>
      </c>
      <c r="F135" s="70"/>
    </row>
    <row r="136" spans="1:6" ht="33" customHeight="1" x14ac:dyDescent="0.3">
      <c r="A136" s="142">
        <v>131</v>
      </c>
      <c r="B136" s="104" t="s">
        <v>216</v>
      </c>
      <c r="C136" s="72" t="s">
        <v>13</v>
      </c>
      <c r="D136" s="71" t="s">
        <v>810</v>
      </c>
      <c r="E136" s="138">
        <v>0</v>
      </c>
      <c r="F136" s="70"/>
    </row>
    <row r="137" spans="1:6" ht="33" customHeight="1" x14ac:dyDescent="0.3">
      <c r="A137" s="142">
        <v>132</v>
      </c>
      <c r="B137" s="104" t="s">
        <v>143</v>
      </c>
      <c r="C137" s="72" t="s">
        <v>8</v>
      </c>
      <c r="D137" s="71" t="s">
        <v>811</v>
      </c>
      <c r="E137" s="138">
        <v>0</v>
      </c>
      <c r="F137" s="70"/>
    </row>
    <row r="138" spans="1:6" ht="33" customHeight="1" x14ac:dyDescent="0.3">
      <c r="A138" s="142">
        <v>133</v>
      </c>
      <c r="B138" s="104" t="s">
        <v>144</v>
      </c>
      <c r="C138" s="72" t="s">
        <v>15</v>
      </c>
      <c r="D138" s="71" t="s">
        <v>812</v>
      </c>
      <c r="E138" s="138">
        <v>0</v>
      </c>
      <c r="F138" s="70"/>
    </row>
    <row r="139" spans="1:6" ht="33" customHeight="1" x14ac:dyDescent="0.3">
      <c r="A139" s="142">
        <v>134</v>
      </c>
      <c r="B139" s="104" t="s">
        <v>546</v>
      </c>
      <c r="C139" s="72" t="s">
        <v>1772</v>
      </c>
      <c r="D139" s="71" t="s">
        <v>813</v>
      </c>
      <c r="E139" s="138">
        <v>0</v>
      </c>
      <c r="F139" s="70"/>
    </row>
    <row r="140" spans="1:6" ht="33" customHeight="1" x14ac:dyDescent="0.3">
      <c r="A140" s="142">
        <v>135</v>
      </c>
      <c r="B140" s="104" t="s">
        <v>547</v>
      </c>
      <c r="C140" s="72" t="s">
        <v>15</v>
      </c>
      <c r="D140" s="71" t="s">
        <v>814</v>
      </c>
      <c r="E140" s="138">
        <v>0</v>
      </c>
      <c r="F140" s="70"/>
    </row>
    <row r="141" spans="1:6" ht="33" customHeight="1" x14ac:dyDescent="0.3">
      <c r="A141" s="142">
        <v>136</v>
      </c>
      <c r="B141" s="104" t="s">
        <v>545</v>
      </c>
      <c r="C141" s="72" t="s">
        <v>1772</v>
      </c>
      <c r="D141" s="71" t="s">
        <v>815</v>
      </c>
      <c r="E141" s="138">
        <v>0</v>
      </c>
      <c r="F141" s="70"/>
    </row>
    <row r="142" spans="1:6" ht="33" customHeight="1" x14ac:dyDescent="0.3">
      <c r="A142" s="142">
        <v>137</v>
      </c>
      <c r="B142" s="104" t="s">
        <v>145</v>
      </c>
      <c r="C142" s="72" t="s">
        <v>15</v>
      </c>
      <c r="D142" s="71" t="s">
        <v>816</v>
      </c>
      <c r="E142" s="138">
        <v>0</v>
      </c>
      <c r="F142" s="70"/>
    </row>
    <row r="143" spans="1:6" ht="33" customHeight="1" x14ac:dyDescent="0.3">
      <c r="A143" s="142">
        <v>138</v>
      </c>
      <c r="B143" s="104" t="s">
        <v>552</v>
      </c>
      <c r="C143" s="72" t="s">
        <v>15</v>
      </c>
      <c r="D143" s="71" t="s">
        <v>817</v>
      </c>
      <c r="E143" s="138">
        <v>0</v>
      </c>
      <c r="F143" s="70"/>
    </row>
    <row r="144" spans="1:6" ht="33" customHeight="1" x14ac:dyDescent="0.3">
      <c r="A144" s="142">
        <v>139</v>
      </c>
      <c r="B144" s="104" t="s">
        <v>1548</v>
      </c>
      <c r="C144" s="72" t="s">
        <v>13</v>
      </c>
      <c r="D144" s="71" t="s">
        <v>818</v>
      </c>
      <c r="E144" s="138">
        <v>0</v>
      </c>
      <c r="F144" s="70"/>
    </row>
    <row r="145" spans="1:6" ht="386.25" customHeight="1" x14ac:dyDescent="0.3">
      <c r="A145" s="142">
        <v>140</v>
      </c>
      <c r="B145" s="104" t="s">
        <v>553</v>
      </c>
      <c r="C145" s="72" t="s">
        <v>142</v>
      </c>
      <c r="D145" s="71" t="s">
        <v>1773</v>
      </c>
      <c r="E145" s="138">
        <v>0</v>
      </c>
      <c r="F145" s="70"/>
    </row>
    <row r="146" spans="1:6" ht="33" customHeight="1" x14ac:dyDescent="0.3">
      <c r="A146" s="142">
        <v>141</v>
      </c>
      <c r="B146" s="104" t="s">
        <v>1347</v>
      </c>
      <c r="C146" s="72" t="s">
        <v>13</v>
      </c>
      <c r="D146" s="71" t="s">
        <v>777</v>
      </c>
      <c r="E146" s="138">
        <v>0</v>
      </c>
      <c r="F146" s="70"/>
    </row>
    <row r="147" spans="1:6" ht="33" customHeight="1" x14ac:dyDescent="0.3">
      <c r="A147" s="142">
        <v>142</v>
      </c>
      <c r="B147" s="104" t="s">
        <v>445</v>
      </c>
      <c r="C147" s="72" t="s">
        <v>13</v>
      </c>
      <c r="D147" s="71" t="s">
        <v>819</v>
      </c>
      <c r="E147" s="138">
        <v>0</v>
      </c>
      <c r="F147" s="70"/>
    </row>
    <row r="148" spans="1:6" ht="33" customHeight="1" x14ac:dyDescent="0.3">
      <c r="A148" s="142">
        <v>143</v>
      </c>
      <c r="B148" s="104" t="s">
        <v>554</v>
      </c>
      <c r="C148" s="72" t="s">
        <v>15</v>
      </c>
      <c r="D148" s="71" t="s">
        <v>820</v>
      </c>
      <c r="E148" s="138">
        <v>0</v>
      </c>
      <c r="F148" s="70"/>
    </row>
    <row r="149" spans="1:6" ht="33" customHeight="1" x14ac:dyDescent="0.3">
      <c r="A149" s="142">
        <v>144</v>
      </c>
      <c r="B149" s="104" t="s">
        <v>1075</v>
      </c>
      <c r="C149" s="72" t="s">
        <v>13</v>
      </c>
      <c r="D149" s="71" t="s">
        <v>821</v>
      </c>
      <c r="E149" s="138">
        <v>0</v>
      </c>
      <c r="F149" s="70"/>
    </row>
    <row r="150" spans="1:6" ht="33" customHeight="1" x14ac:dyDescent="0.3">
      <c r="A150" s="142">
        <v>145</v>
      </c>
      <c r="B150" s="104" t="s">
        <v>1076</v>
      </c>
      <c r="C150" s="72" t="s">
        <v>142</v>
      </c>
      <c r="D150" s="71" t="s">
        <v>822</v>
      </c>
      <c r="E150" s="138">
        <v>0</v>
      </c>
      <c r="F150" s="70"/>
    </row>
    <row r="151" spans="1:6" ht="33" customHeight="1" x14ac:dyDescent="0.3">
      <c r="A151" s="142">
        <v>146</v>
      </c>
      <c r="B151" s="104" t="s">
        <v>537</v>
      </c>
      <c r="C151" s="72" t="s">
        <v>13</v>
      </c>
      <c r="D151" s="71" t="s">
        <v>823</v>
      </c>
      <c r="E151" s="138">
        <v>0</v>
      </c>
      <c r="F151" s="70"/>
    </row>
    <row r="152" spans="1:6" ht="33" customHeight="1" x14ac:dyDescent="0.3">
      <c r="A152" s="142">
        <v>147</v>
      </c>
      <c r="B152" s="104" t="s">
        <v>536</v>
      </c>
      <c r="C152" s="72" t="s">
        <v>23</v>
      </c>
      <c r="D152" s="71" t="s">
        <v>823</v>
      </c>
      <c r="E152" s="138">
        <v>0</v>
      </c>
      <c r="F152" s="70"/>
    </row>
    <row r="153" spans="1:6" ht="33" customHeight="1" x14ac:dyDescent="0.3">
      <c r="A153" s="142">
        <v>148</v>
      </c>
      <c r="B153" s="104" t="s">
        <v>569</v>
      </c>
      <c r="C153" s="72" t="s">
        <v>23</v>
      </c>
      <c r="D153" s="71" t="s">
        <v>823</v>
      </c>
      <c r="E153" s="138">
        <v>0</v>
      </c>
      <c r="F153" s="70"/>
    </row>
    <row r="154" spans="1:6" ht="33" customHeight="1" x14ac:dyDescent="0.3">
      <c r="A154" s="142">
        <v>149</v>
      </c>
      <c r="B154" s="104" t="s">
        <v>560</v>
      </c>
      <c r="C154" s="72" t="s">
        <v>23</v>
      </c>
      <c r="D154" s="71" t="s">
        <v>824</v>
      </c>
      <c r="E154" s="138">
        <v>0</v>
      </c>
      <c r="F154" s="70"/>
    </row>
    <row r="155" spans="1:6" ht="33" customHeight="1" x14ac:dyDescent="0.3">
      <c r="A155" s="142">
        <v>150</v>
      </c>
      <c r="B155" s="104" t="s">
        <v>149</v>
      </c>
      <c r="C155" s="72" t="s">
        <v>8</v>
      </c>
      <c r="D155" s="71" t="s">
        <v>823</v>
      </c>
      <c r="E155" s="138">
        <v>0</v>
      </c>
      <c r="F155" s="70"/>
    </row>
    <row r="156" spans="1:6" ht="33" customHeight="1" x14ac:dyDescent="0.3">
      <c r="A156" s="142">
        <v>151</v>
      </c>
      <c r="B156" s="104" t="s">
        <v>535</v>
      </c>
      <c r="C156" s="72" t="s">
        <v>13</v>
      </c>
      <c r="D156" s="71" t="s">
        <v>823</v>
      </c>
      <c r="E156" s="138">
        <v>0</v>
      </c>
      <c r="F156" s="70"/>
    </row>
    <row r="157" spans="1:6" ht="33" customHeight="1" x14ac:dyDescent="0.3">
      <c r="A157" s="142">
        <v>152</v>
      </c>
      <c r="B157" s="104" t="s">
        <v>150</v>
      </c>
      <c r="C157" s="72" t="s">
        <v>13</v>
      </c>
      <c r="D157" s="71" t="s">
        <v>823</v>
      </c>
      <c r="E157" s="138">
        <v>0</v>
      </c>
      <c r="F157" s="70"/>
    </row>
    <row r="158" spans="1:6" ht="33" customHeight="1" x14ac:dyDescent="0.3">
      <c r="A158" s="142">
        <v>153</v>
      </c>
      <c r="B158" s="104" t="s">
        <v>475</v>
      </c>
      <c r="C158" s="72" t="s">
        <v>15</v>
      </c>
      <c r="D158" s="71" t="s">
        <v>825</v>
      </c>
      <c r="E158" s="138">
        <v>0</v>
      </c>
      <c r="F158" s="70"/>
    </row>
    <row r="159" spans="1:6" ht="33" customHeight="1" x14ac:dyDescent="0.3">
      <c r="A159" s="142">
        <v>154</v>
      </c>
      <c r="B159" s="104" t="s">
        <v>550</v>
      </c>
      <c r="C159" s="72" t="s">
        <v>15</v>
      </c>
      <c r="D159" s="71" t="s">
        <v>826</v>
      </c>
      <c r="E159" s="138">
        <v>0</v>
      </c>
      <c r="F159" s="70"/>
    </row>
    <row r="160" spans="1:6" ht="33" customHeight="1" x14ac:dyDescent="0.3">
      <c r="A160" s="142">
        <v>155</v>
      </c>
      <c r="B160" s="104" t="s">
        <v>1196</v>
      </c>
      <c r="C160" s="72" t="s">
        <v>8</v>
      </c>
      <c r="D160" s="71" t="s">
        <v>1349</v>
      </c>
      <c r="E160" s="138">
        <v>0</v>
      </c>
      <c r="F160" s="70"/>
    </row>
    <row r="161" spans="1:6" ht="33" customHeight="1" x14ac:dyDescent="0.3">
      <c r="A161" s="142">
        <v>156</v>
      </c>
      <c r="B161" s="104" t="s">
        <v>1465</v>
      </c>
      <c r="C161" s="72" t="s">
        <v>239</v>
      </c>
      <c r="D161" s="71" t="s">
        <v>1445</v>
      </c>
      <c r="E161" s="138">
        <v>0</v>
      </c>
      <c r="F161" s="70"/>
    </row>
    <row r="162" spans="1:6" ht="33" customHeight="1" x14ac:dyDescent="0.3">
      <c r="A162" s="142">
        <v>157</v>
      </c>
      <c r="B162" s="104" t="s">
        <v>1466</v>
      </c>
      <c r="C162" s="72" t="s">
        <v>239</v>
      </c>
      <c r="D162" s="71" t="s">
        <v>1444</v>
      </c>
      <c r="E162" s="138">
        <v>0</v>
      </c>
      <c r="F162" s="70"/>
    </row>
    <row r="163" spans="1:6" ht="16.5" customHeight="1" x14ac:dyDescent="0.3">
      <c r="A163" s="141">
        <v>158</v>
      </c>
      <c r="B163" s="67" t="s">
        <v>20</v>
      </c>
      <c r="C163" s="66"/>
      <c r="D163" s="67"/>
      <c r="E163" s="68"/>
      <c r="F163" s="69"/>
    </row>
    <row r="164" spans="1:6" ht="33" customHeight="1" x14ac:dyDescent="0.3">
      <c r="A164" s="142">
        <v>159</v>
      </c>
      <c r="B164" s="104" t="s">
        <v>1472</v>
      </c>
      <c r="C164" s="72" t="s">
        <v>8</v>
      </c>
      <c r="D164" s="71" t="s">
        <v>834</v>
      </c>
      <c r="E164" s="138">
        <v>0</v>
      </c>
      <c r="F164" s="70"/>
    </row>
    <row r="165" spans="1:6" ht="33" customHeight="1" x14ac:dyDescent="0.3">
      <c r="A165" s="142">
        <v>160</v>
      </c>
      <c r="B165" s="104" t="s">
        <v>1452</v>
      </c>
      <c r="C165" s="72" t="s">
        <v>15</v>
      </c>
      <c r="D165" s="71"/>
      <c r="E165" s="138">
        <v>0</v>
      </c>
      <c r="F165" s="70"/>
    </row>
    <row r="166" spans="1:6" ht="33" customHeight="1" x14ac:dyDescent="0.3">
      <c r="A166" s="142">
        <v>161</v>
      </c>
      <c r="B166" s="104" t="s">
        <v>1186</v>
      </c>
      <c r="C166" s="72" t="s">
        <v>15</v>
      </c>
      <c r="D166" s="71"/>
      <c r="E166" s="138">
        <v>0</v>
      </c>
      <c r="F166" s="70"/>
    </row>
    <row r="167" spans="1:6" ht="33" customHeight="1" x14ac:dyDescent="0.3">
      <c r="A167" s="142">
        <v>162</v>
      </c>
      <c r="B167" s="104" t="s">
        <v>827</v>
      </c>
      <c r="C167" s="72" t="s">
        <v>8</v>
      </c>
      <c r="D167" s="71" t="s">
        <v>835</v>
      </c>
      <c r="E167" s="138">
        <v>0</v>
      </c>
      <c r="F167" s="70"/>
    </row>
    <row r="168" spans="1:6" ht="33" customHeight="1" x14ac:dyDescent="0.3">
      <c r="A168" s="142">
        <v>163</v>
      </c>
      <c r="B168" s="104" t="s">
        <v>21</v>
      </c>
      <c r="C168" s="72" t="s">
        <v>13</v>
      </c>
      <c r="D168" s="71" t="s">
        <v>836</v>
      </c>
      <c r="E168" s="138">
        <v>0</v>
      </c>
      <c r="F168" s="70"/>
    </row>
    <row r="169" spans="1:6" ht="33" customHeight="1" x14ac:dyDescent="0.3">
      <c r="A169" s="142">
        <v>164</v>
      </c>
      <c r="B169" s="104" t="s">
        <v>22</v>
      </c>
      <c r="C169" s="72" t="s">
        <v>13</v>
      </c>
      <c r="D169" s="71" t="s">
        <v>837</v>
      </c>
      <c r="E169" s="138">
        <v>0</v>
      </c>
      <c r="F169" s="70"/>
    </row>
    <row r="170" spans="1:6" ht="33" customHeight="1" x14ac:dyDescent="0.3">
      <c r="A170" s="142">
        <v>165</v>
      </c>
      <c r="B170" s="104" t="s">
        <v>828</v>
      </c>
      <c r="C170" s="72" t="s">
        <v>23</v>
      </c>
      <c r="D170" s="71" t="s">
        <v>838</v>
      </c>
      <c r="E170" s="138">
        <v>0</v>
      </c>
      <c r="F170" s="70"/>
    </row>
    <row r="171" spans="1:6" ht="33" customHeight="1" x14ac:dyDescent="0.3">
      <c r="A171" s="142">
        <v>166</v>
      </c>
      <c r="B171" s="104" t="s">
        <v>829</v>
      </c>
      <c r="C171" s="72" t="s">
        <v>13</v>
      </c>
      <c r="D171" s="71" t="s">
        <v>839</v>
      </c>
      <c r="E171" s="138">
        <v>0</v>
      </c>
      <c r="F171" s="70"/>
    </row>
    <row r="172" spans="1:6" ht="33" customHeight="1" x14ac:dyDescent="0.3">
      <c r="A172" s="142">
        <v>167</v>
      </c>
      <c r="B172" s="104" t="s">
        <v>561</v>
      </c>
      <c r="C172" s="72" t="s">
        <v>13</v>
      </c>
      <c r="D172" s="71" t="s">
        <v>840</v>
      </c>
      <c r="E172" s="138">
        <v>0</v>
      </c>
      <c r="F172" s="70"/>
    </row>
    <row r="173" spans="1:6" ht="33" customHeight="1" x14ac:dyDescent="0.3">
      <c r="A173" s="142">
        <v>168</v>
      </c>
      <c r="B173" s="104" t="s">
        <v>562</v>
      </c>
      <c r="C173" s="72" t="s">
        <v>13</v>
      </c>
      <c r="D173" s="71" t="s">
        <v>841</v>
      </c>
      <c r="E173" s="138">
        <v>0</v>
      </c>
      <c r="F173" s="70"/>
    </row>
    <row r="174" spans="1:6" ht="33" customHeight="1" x14ac:dyDescent="0.3">
      <c r="A174" s="142">
        <v>169</v>
      </c>
      <c r="B174" s="104" t="s">
        <v>1451</v>
      </c>
      <c r="C174" s="72" t="s">
        <v>13</v>
      </c>
      <c r="D174" s="71" t="s">
        <v>842</v>
      </c>
      <c r="E174" s="138">
        <v>0</v>
      </c>
      <c r="F174" s="70"/>
    </row>
    <row r="175" spans="1:6" ht="33" customHeight="1" x14ac:dyDescent="0.3">
      <c r="A175" s="142">
        <v>170</v>
      </c>
      <c r="B175" s="104" t="s">
        <v>1450</v>
      </c>
      <c r="C175" s="72" t="s">
        <v>13</v>
      </c>
      <c r="D175" s="71" t="s">
        <v>843</v>
      </c>
      <c r="E175" s="138">
        <v>0</v>
      </c>
      <c r="F175" s="70"/>
    </row>
    <row r="176" spans="1:6" ht="33" customHeight="1" x14ac:dyDescent="0.3">
      <c r="A176" s="142">
        <v>171</v>
      </c>
      <c r="B176" s="104" t="s">
        <v>24</v>
      </c>
      <c r="C176" s="72" t="s">
        <v>13</v>
      </c>
      <c r="D176" s="71" t="s">
        <v>844</v>
      </c>
      <c r="E176" s="138">
        <v>0</v>
      </c>
      <c r="F176" s="70"/>
    </row>
    <row r="177" spans="1:6" ht="33" customHeight="1" x14ac:dyDescent="0.3">
      <c r="A177" s="142">
        <v>172</v>
      </c>
      <c r="B177" s="104" t="s">
        <v>564</v>
      </c>
      <c r="C177" s="72" t="s">
        <v>8</v>
      </c>
      <c r="D177" s="71" t="s">
        <v>832</v>
      </c>
      <c r="E177" s="138">
        <v>0</v>
      </c>
      <c r="F177" s="70"/>
    </row>
    <row r="178" spans="1:6" ht="33" customHeight="1" x14ac:dyDescent="0.3">
      <c r="A178" s="142">
        <v>173</v>
      </c>
      <c r="B178" s="104" t="s">
        <v>831</v>
      </c>
      <c r="C178" s="72" t="s">
        <v>8</v>
      </c>
      <c r="D178" s="71" t="s">
        <v>833</v>
      </c>
      <c r="E178" s="138">
        <v>0</v>
      </c>
      <c r="F178" s="70"/>
    </row>
    <row r="179" spans="1:6" ht="33" customHeight="1" x14ac:dyDescent="0.3">
      <c r="A179" s="142">
        <v>174</v>
      </c>
      <c r="B179" s="104" t="s">
        <v>1111</v>
      </c>
      <c r="C179" s="72" t="s">
        <v>13</v>
      </c>
      <c r="D179" s="71"/>
      <c r="E179" s="138">
        <v>0</v>
      </c>
      <c r="F179" s="70"/>
    </row>
    <row r="180" spans="1:6" ht="109.2" x14ac:dyDescent="0.3">
      <c r="A180" s="142">
        <v>175</v>
      </c>
      <c r="B180" s="104" t="s">
        <v>2268</v>
      </c>
      <c r="C180" s="72" t="s">
        <v>13</v>
      </c>
      <c r="D180" s="71" t="s">
        <v>1155</v>
      </c>
      <c r="E180" s="138">
        <v>0</v>
      </c>
      <c r="F180" s="70"/>
    </row>
    <row r="181" spans="1:6" ht="33" customHeight="1" x14ac:dyDescent="0.3">
      <c r="A181" s="142">
        <v>176</v>
      </c>
      <c r="B181" s="104" t="s">
        <v>830</v>
      </c>
      <c r="C181" s="72" t="s">
        <v>13</v>
      </c>
      <c r="D181" s="71" t="s">
        <v>845</v>
      </c>
      <c r="E181" s="138">
        <v>0</v>
      </c>
      <c r="F181" s="70"/>
    </row>
    <row r="182" spans="1:6" ht="33" customHeight="1" x14ac:dyDescent="0.3">
      <c r="A182" s="142">
        <v>177</v>
      </c>
      <c r="B182" s="104" t="s">
        <v>563</v>
      </c>
      <c r="C182" s="72" t="s">
        <v>8</v>
      </c>
      <c r="D182" s="71" t="s">
        <v>846</v>
      </c>
      <c r="E182" s="138">
        <v>0</v>
      </c>
      <c r="F182" s="70"/>
    </row>
    <row r="183" spans="1:6" ht="33" customHeight="1" x14ac:dyDescent="0.3">
      <c r="A183" s="142">
        <v>178</v>
      </c>
      <c r="B183" s="104" t="s">
        <v>1464</v>
      </c>
      <c r="C183" s="72" t="s">
        <v>239</v>
      </c>
      <c r="D183" s="71" t="s">
        <v>1463</v>
      </c>
      <c r="E183" s="138">
        <v>0</v>
      </c>
      <c r="F183" s="70"/>
    </row>
    <row r="184" spans="1:6" ht="16.5" customHeight="1" x14ac:dyDescent="0.3">
      <c r="A184" s="141">
        <v>179</v>
      </c>
      <c r="B184" s="65" t="s">
        <v>1197</v>
      </c>
      <c r="C184" s="66"/>
      <c r="D184" s="67"/>
      <c r="E184" s="68"/>
      <c r="F184" s="69"/>
    </row>
    <row r="185" spans="1:6" ht="33" customHeight="1" x14ac:dyDescent="0.3">
      <c r="A185" s="142">
        <v>180</v>
      </c>
      <c r="B185" s="104" t="s">
        <v>1088</v>
      </c>
      <c r="C185" s="72" t="s">
        <v>13</v>
      </c>
      <c r="D185" s="71" t="s">
        <v>1774</v>
      </c>
      <c r="E185" s="138">
        <v>0</v>
      </c>
      <c r="F185" s="70"/>
    </row>
    <row r="186" spans="1:6" ht="33" customHeight="1" x14ac:dyDescent="0.3">
      <c r="A186" s="142">
        <v>181</v>
      </c>
      <c r="B186" s="104" t="s">
        <v>217</v>
      </c>
      <c r="C186" s="72" t="s">
        <v>13</v>
      </c>
      <c r="D186" s="71" t="s">
        <v>858</v>
      </c>
      <c r="E186" s="138">
        <v>0</v>
      </c>
      <c r="F186" s="70"/>
    </row>
    <row r="187" spans="1:6" ht="33" customHeight="1" x14ac:dyDescent="0.3">
      <c r="A187" s="142">
        <v>182</v>
      </c>
      <c r="B187" s="104" t="s">
        <v>218</v>
      </c>
      <c r="C187" s="72" t="s">
        <v>13</v>
      </c>
      <c r="D187" s="71" t="s">
        <v>859</v>
      </c>
      <c r="E187" s="138">
        <v>0</v>
      </c>
      <c r="F187" s="70"/>
    </row>
    <row r="188" spans="1:6" ht="33" customHeight="1" x14ac:dyDescent="0.3">
      <c r="A188" s="142">
        <v>183</v>
      </c>
      <c r="B188" s="104" t="s">
        <v>565</v>
      </c>
      <c r="C188" s="72" t="s">
        <v>13</v>
      </c>
      <c r="D188" s="71" t="s">
        <v>860</v>
      </c>
      <c r="E188" s="138">
        <v>0</v>
      </c>
      <c r="F188" s="70"/>
    </row>
    <row r="189" spans="1:6" ht="33" customHeight="1" x14ac:dyDescent="0.3">
      <c r="A189" s="142">
        <v>184</v>
      </c>
      <c r="B189" s="104" t="s">
        <v>219</v>
      </c>
      <c r="C189" s="72" t="s">
        <v>13</v>
      </c>
      <c r="D189" s="71" t="s">
        <v>861</v>
      </c>
      <c r="E189" s="138">
        <v>0</v>
      </c>
      <c r="F189" s="70"/>
    </row>
    <row r="190" spans="1:6" ht="33" customHeight="1" x14ac:dyDescent="0.3">
      <c r="A190" s="142">
        <v>185</v>
      </c>
      <c r="B190" s="104" t="s">
        <v>847</v>
      </c>
      <c r="C190" s="72" t="s">
        <v>13</v>
      </c>
      <c r="D190" s="71" t="s">
        <v>862</v>
      </c>
      <c r="E190" s="138">
        <v>0</v>
      </c>
      <c r="F190" s="70"/>
    </row>
    <row r="191" spans="1:6" ht="33" customHeight="1" x14ac:dyDescent="0.3">
      <c r="A191" s="142">
        <v>186</v>
      </c>
      <c r="B191" s="104" t="s">
        <v>848</v>
      </c>
      <c r="C191" s="72" t="s">
        <v>13</v>
      </c>
      <c r="D191" s="71"/>
      <c r="E191" s="138">
        <v>0</v>
      </c>
      <c r="F191" s="70"/>
    </row>
    <row r="192" spans="1:6" ht="33" customHeight="1" x14ac:dyDescent="0.3">
      <c r="A192" s="142">
        <v>187</v>
      </c>
      <c r="B192" s="104" t="s">
        <v>850</v>
      </c>
      <c r="C192" s="72" t="s">
        <v>13</v>
      </c>
      <c r="D192" s="71" t="s">
        <v>864</v>
      </c>
      <c r="E192" s="138">
        <v>0</v>
      </c>
      <c r="F192" s="70"/>
    </row>
    <row r="193" spans="1:6" ht="33" customHeight="1" x14ac:dyDescent="0.3">
      <c r="A193" s="142">
        <v>188</v>
      </c>
      <c r="B193" s="104" t="s">
        <v>1078</v>
      </c>
      <c r="C193" s="72" t="s">
        <v>13</v>
      </c>
      <c r="D193" s="71" t="s">
        <v>865</v>
      </c>
      <c r="E193" s="138">
        <v>0</v>
      </c>
      <c r="F193" s="70"/>
    </row>
    <row r="194" spans="1:6" ht="33" customHeight="1" x14ac:dyDescent="0.3">
      <c r="A194" s="142">
        <v>189</v>
      </c>
      <c r="B194" s="104" t="s">
        <v>851</v>
      </c>
      <c r="C194" s="72" t="s">
        <v>8</v>
      </c>
      <c r="D194" s="71" t="s">
        <v>866</v>
      </c>
      <c r="E194" s="138">
        <v>0</v>
      </c>
      <c r="F194" s="70"/>
    </row>
    <row r="195" spans="1:6" ht="33" customHeight="1" x14ac:dyDescent="0.3">
      <c r="A195" s="142">
        <v>190</v>
      </c>
      <c r="B195" s="104" t="s">
        <v>852</v>
      </c>
      <c r="C195" s="72" t="s">
        <v>13</v>
      </c>
      <c r="D195" s="71" t="s">
        <v>867</v>
      </c>
      <c r="E195" s="138">
        <v>0</v>
      </c>
      <c r="F195" s="70"/>
    </row>
    <row r="196" spans="1:6" ht="33" customHeight="1" x14ac:dyDescent="0.3">
      <c r="A196" s="142">
        <v>191</v>
      </c>
      <c r="B196" s="104" t="s">
        <v>853</v>
      </c>
      <c r="C196" s="72" t="s">
        <v>13</v>
      </c>
      <c r="D196" s="71"/>
      <c r="E196" s="138">
        <v>0</v>
      </c>
      <c r="F196" s="70"/>
    </row>
    <row r="197" spans="1:6" ht="33" customHeight="1" x14ac:dyDescent="0.3">
      <c r="A197" s="142">
        <v>192</v>
      </c>
      <c r="B197" s="104" t="s">
        <v>854</v>
      </c>
      <c r="C197" s="72" t="s">
        <v>13</v>
      </c>
      <c r="D197" s="71"/>
      <c r="E197" s="138">
        <v>0</v>
      </c>
      <c r="F197" s="70"/>
    </row>
    <row r="198" spans="1:6" ht="33" customHeight="1" x14ac:dyDescent="0.3">
      <c r="A198" s="142">
        <v>193</v>
      </c>
      <c r="B198" s="104" t="s">
        <v>452</v>
      </c>
      <c r="C198" s="72" t="s">
        <v>13</v>
      </c>
      <c r="D198" s="71" t="s">
        <v>868</v>
      </c>
      <c r="E198" s="138">
        <v>0</v>
      </c>
      <c r="F198" s="70"/>
    </row>
    <row r="199" spans="1:6" ht="33" customHeight="1" x14ac:dyDescent="0.3">
      <c r="A199" s="142">
        <v>194</v>
      </c>
      <c r="B199" s="104" t="s">
        <v>849</v>
      </c>
      <c r="C199" s="72" t="s">
        <v>13</v>
      </c>
      <c r="D199" s="71" t="s">
        <v>863</v>
      </c>
      <c r="E199" s="138">
        <v>0</v>
      </c>
      <c r="F199" s="70"/>
    </row>
    <row r="200" spans="1:6" ht="33" customHeight="1" x14ac:dyDescent="0.3">
      <c r="A200" s="142">
        <v>195</v>
      </c>
      <c r="B200" s="104" t="s">
        <v>568</v>
      </c>
      <c r="C200" s="72" t="s">
        <v>13</v>
      </c>
      <c r="D200" s="71" t="s">
        <v>862</v>
      </c>
      <c r="E200" s="138">
        <v>0</v>
      </c>
      <c r="F200" s="70"/>
    </row>
    <row r="201" spans="1:6" ht="33" customHeight="1" x14ac:dyDescent="0.3">
      <c r="A201" s="142">
        <v>196</v>
      </c>
      <c r="B201" s="104" t="s">
        <v>571</v>
      </c>
      <c r="C201" s="72" t="s">
        <v>15</v>
      </c>
      <c r="D201" s="71" t="s">
        <v>872</v>
      </c>
      <c r="E201" s="138">
        <v>0</v>
      </c>
      <c r="F201" s="70"/>
    </row>
    <row r="202" spans="1:6" ht="33" customHeight="1" x14ac:dyDescent="0.3">
      <c r="A202" s="142">
        <v>197</v>
      </c>
      <c r="B202" s="104" t="s">
        <v>857</v>
      </c>
      <c r="C202" s="72" t="s">
        <v>8</v>
      </c>
      <c r="D202" s="71" t="s">
        <v>570</v>
      </c>
      <c r="E202" s="138">
        <v>0</v>
      </c>
      <c r="F202" s="70"/>
    </row>
    <row r="203" spans="1:6" ht="33" customHeight="1" x14ac:dyDescent="0.3">
      <c r="A203" s="142">
        <v>198</v>
      </c>
      <c r="B203" s="104" t="s">
        <v>1477</v>
      </c>
      <c r="C203" s="72" t="s">
        <v>13</v>
      </c>
      <c r="D203" s="71" t="s">
        <v>870</v>
      </c>
      <c r="E203" s="138">
        <v>0</v>
      </c>
      <c r="F203" s="70"/>
    </row>
    <row r="204" spans="1:6" ht="33" customHeight="1" x14ac:dyDescent="0.3">
      <c r="A204" s="142">
        <v>199</v>
      </c>
      <c r="B204" s="104" t="s">
        <v>1140</v>
      </c>
      <c r="C204" s="72" t="s">
        <v>15</v>
      </c>
      <c r="D204" s="71" t="s">
        <v>871</v>
      </c>
      <c r="E204" s="138">
        <v>0</v>
      </c>
      <c r="F204" s="70"/>
    </row>
    <row r="205" spans="1:6" ht="33" customHeight="1" x14ac:dyDescent="0.3">
      <c r="A205" s="142">
        <v>200</v>
      </c>
      <c r="B205" s="104" t="s">
        <v>1453</v>
      </c>
      <c r="C205" s="72" t="s">
        <v>13</v>
      </c>
      <c r="D205" s="71" t="s">
        <v>1775</v>
      </c>
      <c r="E205" s="138">
        <v>0</v>
      </c>
      <c r="F205" s="70"/>
    </row>
    <row r="206" spans="1:6" ht="33" customHeight="1" x14ac:dyDescent="0.3">
      <c r="A206" s="142">
        <v>201</v>
      </c>
      <c r="B206" s="104" t="s">
        <v>855</v>
      </c>
      <c r="C206" s="72" t="s">
        <v>23</v>
      </c>
      <c r="D206" s="71" t="s">
        <v>869</v>
      </c>
      <c r="E206" s="138">
        <v>0</v>
      </c>
      <c r="F206" s="70"/>
    </row>
    <row r="207" spans="1:6" ht="33" customHeight="1" x14ac:dyDescent="0.3">
      <c r="A207" s="142">
        <v>202</v>
      </c>
      <c r="B207" s="104" t="s">
        <v>856</v>
      </c>
      <c r="C207" s="72" t="s">
        <v>23</v>
      </c>
      <c r="D207" s="71"/>
      <c r="E207" s="138">
        <v>0</v>
      </c>
      <c r="F207" s="70"/>
    </row>
    <row r="208" spans="1:6" ht="16.5" customHeight="1" x14ac:dyDescent="0.3">
      <c r="A208" s="141">
        <v>203</v>
      </c>
      <c r="B208" s="65" t="s">
        <v>1198</v>
      </c>
      <c r="C208" s="66"/>
      <c r="D208" s="67"/>
      <c r="E208" s="68"/>
      <c r="F208" s="69"/>
    </row>
    <row r="209" spans="1:6" ht="33" customHeight="1" x14ac:dyDescent="0.3">
      <c r="A209" s="142">
        <v>204</v>
      </c>
      <c r="B209" s="104" t="s">
        <v>873</v>
      </c>
      <c r="C209" s="72" t="s">
        <v>13</v>
      </c>
      <c r="D209" s="71" t="s">
        <v>878</v>
      </c>
      <c r="E209" s="138">
        <v>0</v>
      </c>
      <c r="F209" s="70"/>
    </row>
    <row r="210" spans="1:6" ht="33" customHeight="1" x14ac:dyDescent="0.3">
      <c r="A210" s="142">
        <v>205</v>
      </c>
      <c r="B210" s="104" t="s">
        <v>874</v>
      </c>
      <c r="C210" s="72" t="s">
        <v>13</v>
      </c>
      <c r="D210" s="71" t="s">
        <v>879</v>
      </c>
      <c r="E210" s="138">
        <v>0</v>
      </c>
      <c r="F210" s="70"/>
    </row>
    <row r="211" spans="1:6" ht="33" customHeight="1" x14ac:dyDescent="0.3">
      <c r="A211" s="142">
        <v>206</v>
      </c>
      <c r="B211" s="104" t="s">
        <v>1454</v>
      </c>
      <c r="C211" s="72" t="s">
        <v>15</v>
      </c>
      <c r="D211" s="71" t="s">
        <v>881</v>
      </c>
      <c r="E211" s="138">
        <v>0</v>
      </c>
      <c r="F211" s="70"/>
    </row>
    <row r="212" spans="1:6" ht="33" customHeight="1" x14ac:dyDescent="0.3">
      <c r="A212" s="142">
        <v>207</v>
      </c>
      <c r="B212" s="104" t="s">
        <v>875</v>
      </c>
      <c r="C212" s="72" t="s">
        <v>13</v>
      </c>
      <c r="D212" s="71" t="s">
        <v>1565</v>
      </c>
      <c r="E212" s="138">
        <v>0</v>
      </c>
      <c r="F212" s="70"/>
    </row>
    <row r="213" spans="1:6" ht="33" customHeight="1" x14ac:dyDescent="0.3">
      <c r="A213" s="142">
        <v>208</v>
      </c>
      <c r="B213" s="104" t="s">
        <v>572</v>
      </c>
      <c r="C213" s="72" t="s">
        <v>13</v>
      </c>
      <c r="D213" s="71" t="s">
        <v>1565</v>
      </c>
      <c r="E213" s="138">
        <v>0</v>
      </c>
      <c r="F213" s="70"/>
    </row>
    <row r="214" spans="1:6" ht="33" customHeight="1" x14ac:dyDescent="0.3">
      <c r="A214" s="142">
        <v>209</v>
      </c>
      <c r="B214" s="104" t="s">
        <v>876</v>
      </c>
      <c r="C214" s="72" t="s">
        <v>13</v>
      </c>
      <c r="D214" s="71" t="s">
        <v>882</v>
      </c>
      <c r="E214" s="138">
        <v>0</v>
      </c>
      <c r="F214" s="70"/>
    </row>
    <row r="215" spans="1:6" ht="33" customHeight="1" x14ac:dyDescent="0.3">
      <c r="A215" s="142">
        <v>210</v>
      </c>
      <c r="B215" s="104" t="s">
        <v>573</v>
      </c>
      <c r="C215" s="72" t="s">
        <v>13</v>
      </c>
      <c r="D215" s="71" t="s">
        <v>880</v>
      </c>
      <c r="E215" s="138">
        <v>0</v>
      </c>
      <c r="F215" s="70"/>
    </row>
    <row r="216" spans="1:6" ht="33" customHeight="1" x14ac:dyDescent="0.3">
      <c r="A216" s="142">
        <v>211</v>
      </c>
      <c r="B216" s="104" t="s">
        <v>220</v>
      </c>
      <c r="C216" s="72" t="s">
        <v>13</v>
      </c>
      <c r="D216" s="71" t="s">
        <v>883</v>
      </c>
      <c r="E216" s="138">
        <v>0</v>
      </c>
      <c r="F216" s="70"/>
    </row>
    <row r="217" spans="1:6" ht="33" customHeight="1" x14ac:dyDescent="0.3">
      <c r="A217" s="142">
        <v>212</v>
      </c>
      <c r="B217" s="104" t="s">
        <v>465</v>
      </c>
      <c r="C217" s="72" t="s">
        <v>13</v>
      </c>
      <c r="D217" s="71" t="s">
        <v>885</v>
      </c>
      <c r="E217" s="138">
        <v>0</v>
      </c>
      <c r="F217" s="70"/>
    </row>
    <row r="218" spans="1:6" ht="33" customHeight="1" x14ac:dyDescent="0.3">
      <c r="A218" s="142">
        <v>213</v>
      </c>
      <c r="B218" s="104" t="s">
        <v>574</v>
      </c>
      <c r="C218" s="72" t="s">
        <v>13</v>
      </c>
      <c r="D218" s="71" t="s">
        <v>884</v>
      </c>
      <c r="E218" s="138">
        <v>0</v>
      </c>
      <c r="F218" s="70"/>
    </row>
    <row r="219" spans="1:6" ht="33" customHeight="1" x14ac:dyDescent="0.3">
      <c r="A219" s="142">
        <v>214</v>
      </c>
      <c r="B219" s="104" t="s">
        <v>466</v>
      </c>
      <c r="C219" s="72" t="s">
        <v>13</v>
      </c>
      <c r="D219" s="71" t="s">
        <v>1350</v>
      </c>
      <c r="E219" s="138">
        <v>0</v>
      </c>
      <c r="F219" s="70"/>
    </row>
    <row r="220" spans="1:6" ht="33" customHeight="1" x14ac:dyDescent="0.3">
      <c r="A220" s="142">
        <v>215</v>
      </c>
      <c r="B220" s="104" t="s">
        <v>877</v>
      </c>
      <c r="C220" s="72" t="s">
        <v>15</v>
      </c>
      <c r="D220" s="71" t="s">
        <v>886</v>
      </c>
      <c r="E220" s="138">
        <v>0</v>
      </c>
      <c r="F220" s="70"/>
    </row>
    <row r="221" spans="1:6" ht="33" customHeight="1" x14ac:dyDescent="0.3">
      <c r="A221" s="142">
        <v>216</v>
      </c>
      <c r="B221" s="104" t="s">
        <v>575</v>
      </c>
      <c r="C221" s="72" t="s">
        <v>13</v>
      </c>
      <c r="D221" s="71" t="s">
        <v>1351</v>
      </c>
      <c r="E221" s="138">
        <v>0</v>
      </c>
      <c r="F221" s="70"/>
    </row>
    <row r="222" spans="1:6" ht="33" customHeight="1" x14ac:dyDescent="0.3">
      <c r="A222" s="142">
        <v>217</v>
      </c>
      <c r="B222" s="104" t="s">
        <v>25</v>
      </c>
      <c r="C222" s="72" t="s">
        <v>13</v>
      </c>
      <c r="D222" s="71" t="s">
        <v>887</v>
      </c>
      <c r="E222" s="138">
        <v>0</v>
      </c>
      <c r="F222" s="70"/>
    </row>
    <row r="223" spans="1:6" ht="17.25" customHeight="1" x14ac:dyDescent="0.3">
      <c r="A223" s="141">
        <v>218</v>
      </c>
      <c r="B223" s="64" t="s">
        <v>141</v>
      </c>
      <c r="C223" s="66"/>
      <c r="D223" s="67"/>
      <c r="E223" s="69"/>
      <c r="F223" s="69"/>
    </row>
    <row r="224" spans="1:6" ht="33" customHeight="1" x14ac:dyDescent="0.3">
      <c r="A224" s="142">
        <v>219</v>
      </c>
      <c r="B224" s="104" t="s">
        <v>888</v>
      </c>
      <c r="C224" s="72" t="s">
        <v>8</v>
      </c>
      <c r="D224" s="71" t="s">
        <v>889</v>
      </c>
      <c r="E224" s="138">
        <v>0</v>
      </c>
      <c r="F224" s="70"/>
    </row>
    <row r="225" spans="1:6" ht="33" customHeight="1" x14ac:dyDescent="0.3">
      <c r="A225" s="142">
        <v>220</v>
      </c>
      <c r="B225" s="104" t="s">
        <v>890</v>
      </c>
      <c r="C225" s="72" t="s">
        <v>13</v>
      </c>
      <c r="D225" s="71" t="s">
        <v>891</v>
      </c>
      <c r="E225" s="138">
        <v>0</v>
      </c>
      <c r="F225" s="70"/>
    </row>
    <row r="226" spans="1:6" ht="33" customHeight="1" x14ac:dyDescent="0.3">
      <c r="A226" s="142">
        <v>221</v>
      </c>
      <c r="B226" s="104" t="s">
        <v>892</v>
      </c>
      <c r="C226" s="72" t="s">
        <v>15</v>
      </c>
      <c r="D226" s="71" t="s">
        <v>893</v>
      </c>
      <c r="E226" s="138">
        <v>0</v>
      </c>
      <c r="F226" s="70"/>
    </row>
    <row r="227" spans="1:6" ht="33" customHeight="1" x14ac:dyDescent="0.3">
      <c r="A227" s="142">
        <v>222</v>
      </c>
      <c r="B227" s="104" t="s">
        <v>1352</v>
      </c>
      <c r="C227" s="72" t="s">
        <v>15</v>
      </c>
      <c r="D227" s="71" t="s">
        <v>1356</v>
      </c>
      <c r="E227" s="138">
        <v>0</v>
      </c>
      <c r="F227" s="70"/>
    </row>
    <row r="228" spans="1:6" ht="33" customHeight="1" x14ac:dyDescent="0.3">
      <c r="A228" s="142">
        <v>223</v>
      </c>
      <c r="B228" s="104" t="s">
        <v>894</v>
      </c>
      <c r="C228" s="72" t="s">
        <v>15</v>
      </c>
      <c r="D228" s="71" t="s">
        <v>895</v>
      </c>
      <c r="E228" s="138">
        <v>0</v>
      </c>
      <c r="F228" s="70"/>
    </row>
    <row r="229" spans="1:6" ht="33" customHeight="1" x14ac:dyDescent="0.3">
      <c r="A229" s="142">
        <v>224</v>
      </c>
      <c r="B229" s="104" t="s">
        <v>26</v>
      </c>
      <c r="C229" s="72" t="s">
        <v>15</v>
      </c>
      <c r="D229" s="71" t="s">
        <v>893</v>
      </c>
      <c r="E229" s="138">
        <v>0</v>
      </c>
      <c r="F229" s="70"/>
    </row>
    <row r="230" spans="1:6" ht="33" customHeight="1" x14ac:dyDescent="0.3">
      <c r="A230" s="142">
        <v>225</v>
      </c>
      <c r="B230" s="104" t="s">
        <v>1549</v>
      </c>
      <c r="C230" s="72" t="s">
        <v>15</v>
      </c>
      <c r="D230" s="71" t="s">
        <v>896</v>
      </c>
      <c r="E230" s="138">
        <v>0</v>
      </c>
      <c r="F230" s="70"/>
    </row>
    <row r="231" spans="1:6" ht="33" customHeight="1" x14ac:dyDescent="0.3">
      <c r="A231" s="142">
        <v>226</v>
      </c>
      <c r="B231" s="104" t="s">
        <v>221</v>
      </c>
      <c r="C231" s="72" t="s">
        <v>15</v>
      </c>
      <c r="D231" s="71" t="s">
        <v>897</v>
      </c>
      <c r="E231" s="138">
        <v>0</v>
      </c>
      <c r="F231" s="70"/>
    </row>
    <row r="232" spans="1:6" ht="33" customHeight="1" x14ac:dyDescent="0.3">
      <c r="A232" s="142">
        <v>227</v>
      </c>
      <c r="B232" s="104" t="s">
        <v>898</v>
      </c>
      <c r="C232" s="72" t="s">
        <v>15</v>
      </c>
      <c r="D232" s="71" t="s">
        <v>896</v>
      </c>
      <c r="E232" s="138">
        <v>0</v>
      </c>
      <c r="F232" s="70"/>
    </row>
    <row r="233" spans="1:6" ht="33" customHeight="1" x14ac:dyDescent="0.3">
      <c r="A233" s="142">
        <v>228</v>
      </c>
      <c r="B233" s="104" t="s">
        <v>899</v>
      </c>
      <c r="C233" s="72" t="s">
        <v>15</v>
      </c>
      <c r="D233" s="71" t="s">
        <v>896</v>
      </c>
      <c r="E233" s="138">
        <v>0</v>
      </c>
      <c r="F233" s="70"/>
    </row>
    <row r="234" spans="1:6" ht="33" customHeight="1" x14ac:dyDescent="0.3">
      <c r="A234" s="142">
        <v>229</v>
      </c>
      <c r="B234" s="104" t="s">
        <v>900</v>
      </c>
      <c r="C234" s="72" t="s">
        <v>15</v>
      </c>
      <c r="D234" s="71" t="s">
        <v>896</v>
      </c>
      <c r="E234" s="138">
        <v>0</v>
      </c>
      <c r="F234" s="70"/>
    </row>
    <row r="235" spans="1:6" ht="33" customHeight="1" x14ac:dyDescent="0.3">
      <c r="A235" s="142">
        <v>230</v>
      </c>
      <c r="B235" s="104" t="s">
        <v>222</v>
      </c>
      <c r="C235" s="72" t="s">
        <v>15</v>
      </c>
      <c r="D235" s="71" t="s">
        <v>896</v>
      </c>
      <c r="E235" s="138">
        <v>0</v>
      </c>
      <c r="F235" s="70"/>
    </row>
    <row r="236" spans="1:6" ht="33" customHeight="1" x14ac:dyDescent="0.3">
      <c r="A236" s="142">
        <v>231</v>
      </c>
      <c r="B236" s="104" t="s">
        <v>223</v>
      </c>
      <c r="C236" s="72" t="s">
        <v>15</v>
      </c>
      <c r="D236" s="71" t="s">
        <v>896</v>
      </c>
      <c r="E236" s="138">
        <v>0</v>
      </c>
      <c r="F236" s="70"/>
    </row>
    <row r="237" spans="1:6" ht="33" customHeight="1" x14ac:dyDescent="0.3">
      <c r="A237" s="142">
        <v>232</v>
      </c>
      <c r="B237" s="104" t="s">
        <v>27</v>
      </c>
      <c r="C237" s="72" t="s">
        <v>15</v>
      </c>
      <c r="D237" s="71" t="s">
        <v>897</v>
      </c>
      <c r="E237" s="138">
        <v>0</v>
      </c>
      <c r="F237" s="70"/>
    </row>
    <row r="238" spans="1:6" ht="33" customHeight="1" x14ac:dyDescent="0.3">
      <c r="A238" s="142">
        <v>233</v>
      </c>
      <c r="B238" s="104" t="s">
        <v>224</v>
      </c>
      <c r="C238" s="72" t="s">
        <v>15</v>
      </c>
      <c r="D238" s="71" t="s">
        <v>897</v>
      </c>
      <c r="E238" s="138">
        <v>0</v>
      </c>
      <c r="F238" s="70"/>
    </row>
    <row r="239" spans="1:6" ht="33" customHeight="1" x14ac:dyDescent="0.3">
      <c r="A239" s="142">
        <v>234</v>
      </c>
      <c r="B239" s="104" t="s">
        <v>1455</v>
      </c>
      <c r="C239" s="72" t="s">
        <v>15</v>
      </c>
      <c r="D239" s="71" t="s">
        <v>897</v>
      </c>
      <c r="E239" s="138">
        <v>0</v>
      </c>
      <c r="F239" s="70"/>
    </row>
    <row r="240" spans="1:6" ht="33" customHeight="1" x14ac:dyDescent="0.3">
      <c r="A240" s="142">
        <v>235</v>
      </c>
      <c r="B240" s="104" t="s">
        <v>1457</v>
      </c>
      <c r="C240" s="72" t="s">
        <v>15</v>
      </c>
      <c r="D240" s="71" t="s">
        <v>901</v>
      </c>
      <c r="E240" s="138">
        <v>0</v>
      </c>
      <c r="F240" s="70"/>
    </row>
    <row r="241" spans="1:6" ht="33" customHeight="1" x14ac:dyDescent="0.3">
      <c r="A241" s="142">
        <v>236</v>
      </c>
      <c r="B241" s="104" t="s">
        <v>225</v>
      </c>
      <c r="C241" s="72" t="s">
        <v>8</v>
      </c>
      <c r="D241" s="71" t="s">
        <v>889</v>
      </c>
      <c r="E241" s="138">
        <v>0</v>
      </c>
      <c r="F241" s="70"/>
    </row>
    <row r="242" spans="1:6" ht="33" customHeight="1" x14ac:dyDescent="0.3">
      <c r="A242" s="142">
        <v>237</v>
      </c>
      <c r="B242" s="104" t="s">
        <v>28</v>
      </c>
      <c r="C242" s="72" t="s">
        <v>8</v>
      </c>
      <c r="D242" s="71" t="s">
        <v>902</v>
      </c>
      <c r="E242" s="138">
        <v>0</v>
      </c>
      <c r="F242" s="70"/>
    </row>
    <row r="243" spans="1:6" ht="33" customHeight="1" x14ac:dyDescent="0.3">
      <c r="A243" s="142">
        <v>238</v>
      </c>
      <c r="B243" s="104" t="s">
        <v>1458</v>
      </c>
      <c r="C243" s="72" t="s">
        <v>13</v>
      </c>
      <c r="D243" s="71" t="s">
        <v>1565</v>
      </c>
      <c r="E243" s="138">
        <v>0</v>
      </c>
      <c r="F243" s="70"/>
    </row>
    <row r="244" spans="1:6" ht="33" customHeight="1" x14ac:dyDescent="0.3">
      <c r="A244" s="142">
        <v>239</v>
      </c>
      <c r="B244" s="104" t="s">
        <v>1459</v>
      </c>
      <c r="C244" s="72" t="s">
        <v>13</v>
      </c>
      <c r="D244" s="71" t="s">
        <v>1776</v>
      </c>
      <c r="E244" s="138">
        <v>0</v>
      </c>
      <c r="F244" s="70"/>
    </row>
    <row r="245" spans="1:6" ht="33" customHeight="1" x14ac:dyDescent="0.3">
      <c r="A245" s="142">
        <v>240</v>
      </c>
      <c r="B245" s="104" t="s">
        <v>1087</v>
      </c>
      <c r="C245" s="72" t="s">
        <v>13</v>
      </c>
      <c r="D245" s="71" t="s">
        <v>1777</v>
      </c>
      <c r="E245" s="138">
        <v>0</v>
      </c>
      <c r="F245" s="70"/>
    </row>
    <row r="246" spans="1:6" ht="33" customHeight="1" x14ac:dyDescent="0.3">
      <c r="A246" s="142">
        <v>241</v>
      </c>
      <c r="B246" s="104" t="s">
        <v>226</v>
      </c>
      <c r="C246" s="72" t="s">
        <v>13</v>
      </c>
      <c r="D246" s="71" t="s">
        <v>903</v>
      </c>
      <c r="E246" s="138">
        <v>0</v>
      </c>
      <c r="F246" s="70"/>
    </row>
    <row r="247" spans="1:6" ht="33" customHeight="1" x14ac:dyDescent="0.3">
      <c r="A247" s="142">
        <v>242</v>
      </c>
      <c r="B247" s="104" t="s">
        <v>585</v>
      </c>
      <c r="C247" s="72" t="s">
        <v>15</v>
      </c>
      <c r="D247" s="71" t="s">
        <v>1353</v>
      </c>
      <c r="E247" s="138">
        <v>0</v>
      </c>
      <c r="F247" s="70"/>
    </row>
    <row r="248" spans="1:6" ht="33" customHeight="1" x14ac:dyDescent="0.3">
      <c r="A248" s="142">
        <v>243</v>
      </c>
      <c r="B248" s="104" t="s">
        <v>584</v>
      </c>
      <c r="C248" s="72" t="s">
        <v>15</v>
      </c>
      <c r="D248" s="71" t="s">
        <v>1354</v>
      </c>
      <c r="E248" s="138">
        <v>0</v>
      </c>
      <c r="F248" s="70"/>
    </row>
    <row r="249" spans="1:6" ht="33" customHeight="1" x14ac:dyDescent="0.3">
      <c r="A249" s="142">
        <v>244</v>
      </c>
      <c r="B249" s="104" t="s">
        <v>586</v>
      </c>
      <c r="C249" s="72" t="s">
        <v>13</v>
      </c>
      <c r="D249" s="71" t="s">
        <v>904</v>
      </c>
      <c r="E249" s="138">
        <v>0</v>
      </c>
      <c r="F249" s="70"/>
    </row>
    <row r="250" spans="1:6" ht="33" customHeight="1" x14ac:dyDescent="0.3">
      <c r="A250" s="142">
        <v>245</v>
      </c>
      <c r="B250" s="104" t="s">
        <v>587</v>
      </c>
      <c r="C250" s="72" t="s">
        <v>13</v>
      </c>
      <c r="D250" s="71" t="s">
        <v>905</v>
      </c>
      <c r="E250" s="138">
        <v>0</v>
      </c>
      <c r="F250" s="70"/>
    </row>
    <row r="251" spans="1:6" ht="33" customHeight="1" x14ac:dyDescent="0.3">
      <c r="A251" s="142">
        <v>246</v>
      </c>
      <c r="B251" s="104" t="s">
        <v>227</v>
      </c>
      <c r="C251" s="72" t="s">
        <v>13</v>
      </c>
      <c r="D251" s="71" t="s">
        <v>906</v>
      </c>
      <c r="E251" s="138">
        <v>0</v>
      </c>
      <c r="F251" s="70"/>
    </row>
    <row r="252" spans="1:6" ht="33" customHeight="1" x14ac:dyDescent="0.3">
      <c r="A252" s="142">
        <v>247</v>
      </c>
      <c r="B252" s="104" t="s">
        <v>228</v>
      </c>
      <c r="C252" s="72" t="s">
        <v>13</v>
      </c>
      <c r="D252" s="71" t="s">
        <v>907</v>
      </c>
      <c r="E252" s="138">
        <v>0</v>
      </c>
      <c r="F252" s="70"/>
    </row>
    <row r="253" spans="1:6" ht="33" customHeight="1" x14ac:dyDescent="0.3">
      <c r="A253" s="142">
        <v>248</v>
      </c>
      <c r="B253" s="104" t="s">
        <v>229</v>
      </c>
      <c r="C253" s="72" t="s">
        <v>13</v>
      </c>
      <c r="D253" s="71" t="s">
        <v>908</v>
      </c>
      <c r="E253" s="138">
        <v>0</v>
      </c>
      <c r="F253" s="70"/>
    </row>
    <row r="254" spans="1:6" ht="33" customHeight="1" x14ac:dyDescent="0.3">
      <c r="A254" s="142">
        <v>249</v>
      </c>
      <c r="B254" s="104" t="s">
        <v>206</v>
      </c>
      <c r="C254" s="72" t="s">
        <v>13</v>
      </c>
      <c r="D254" s="71"/>
      <c r="E254" s="138">
        <v>0</v>
      </c>
      <c r="F254" s="70"/>
    </row>
    <row r="255" spans="1:6" ht="33" customHeight="1" x14ac:dyDescent="0.3">
      <c r="A255" s="142">
        <v>250</v>
      </c>
      <c r="B255" s="104" t="s">
        <v>588</v>
      </c>
      <c r="C255" s="72" t="s">
        <v>13</v>
      </c>
      <c r="D255" s="71" t="s">
        <v>909</v>
      </c>
      <c r="E255" s="138">
        <v>0</v>
      </c>
      <c r="F255" s="70"/>
    </row>
    <row r="256" spans="1:6" ht="33" customHeight="1" x14ac:dyDescent="0.3">
      <c r="A256" s="142">
        <v>251</v>
      </c>
      <c r="B256" s="104" t="s">
        <v>230</v>
      </c>
      <c r="C256" s="72" t="s">
        <v>15</v>
      </c>
      <c r="D256" s="71" t="s">
        <v>2311</v>
      </c>
      <c r="E256" s="138">
        <v>0</v>
      </c>
      <c r="F256" s="70"/>
    </row>
    <row r="257" spans="1:6" ht="33" customHeight="1" x14ac:dyDescent="0.3">
      <c r="A257" s="142">
        <v>252</v>
      </c>
      <c r="B257" s="104" t="s">
        <v>146</v>
      </c>
      <c r="C257" s="72" t="s">
        <v>15</v>
      </c>
      <c r="D257" s="71" t="s">
        <v>2312</v>
      </c>
      <c r="E257" s="138">
        <v>0</v>
      </c>
      <c r="F257" s="70"/>
    </row>
    <row r="258" spans="1:6" ht="33" customHeight="1" x14ac:dyDescent="0.3">
      <c r="A258" s="142">
        <v>253</v>
      </c>
      <c r="B258" s="104" t="s">
        <v>912</v>
      </c>
      <c r="C258" s="72" t="s">
        <v>15</v>
      </c>
      <c r="D258" s="71" t="s">
        <v>910</v>
      </c>
      <c r="E258" s="138">
        <v>0</v>
      </c>
      <c r="F258" s="70"/>
    </row>
    <row r="259" spans="1:6" ht="33" customHeight="1" x14ac:dyDescent="0.3">
      <c r="A259" s="142">
        <v>254</v>
      </c>
      <c r="B259" s="104" t="s">
        <v>1478</v>
      </c>
      <c r="C259" s="72" t="s">
        <v>13</v>
      </c>
      <c r="D259" s="71" t="s">
        <v>1565</v>
      </c>
      <c r="E259" s="138">
        <v>0</v>
      </c>
      <c r="F259" s="70"/>
    </row>
    <row r="260" spans="1:6" ht="33" customHeight="1" x14ac:dyDescent="0.3">
      <c r="A260" s="142">
        <v>255</v>
      </c>
      <c r="B260" s="104" t="s">
        <v>2269</v>
      </c>
      <c r="C260" s="72" t="s">
        <v>15</v>
      </c>
      <c r="D260" s="71"/>
      <c r="E260" s="138">
        <v>0</v>
      </c>
      <c r="F260" s="70"/>
    </row>
    <row r="261" spans="1:6" ht="33" customHeight="1" x14ac:dyDescent="0.3">
      <c r="A261" s="142">
        <v>256</v>
      </c>
      <c r="B261" s="104" t="s">
        <v>1355</v>
      </c>
      <c r="C261" s="72" t="s">
        <v>15</v>
      </c>
      <c r="D261" s="71" t="s">
        <v>911</v>
      </c>
      <c r="E261" s="138">
        <v>0</v>
      </c>
      <c r="F261" s="70"/>
    </row>
    <row r="262" spans="1:6" ht="16.5" customHeight="1" x14ac:dyDescent="0.3">
      <c r="A262" s="141">
        <v>257</v>
      </c>
      <c r="B262" s="67" t="s">
        <v>29</v>
      </c>
      <c r="C262" s="66"/>
      <c r="D262" s="67"/>
      <c r="E262" s="69"/>
      <c r="F262" s="69"/>
    </row>
    <row r="263" spans="1:6" ht="33" customHeight="1" x14ac:dyDescent="0.3">
      <c r="A263" s="142">
        <v>258</v>
      </c>
      <c r="B263" s="104" t="s">
        <v>589</v>
      </c>
      <c r="C263" s="72" t="s">
        <v>13</v>
      </c>
      <c r="D263" s="71" t="s">
        <v>913</v>
      </c>
      <c r="E263" s="138">
        <v>0</v>
      </c>
      <c r="F263" s="70"/>
    </row>
    <row r="264" spans="1:6" ht="33" customHeight="1" x14ac:dyDescent="0.3">
      <c r="A264" s="142">
        <v>259</v>
      </c>
      <c r="B264" s="104" t="s">
        <v>590</v>
      </c>
      <c r="C264" s="72" t="s">
        <v>13</v>
      </c>
      <c r="D264" s="71" t="s">
        <v>914</v>
      </c>
      <c r="E264" s="138">
        <v>0</v>
      </c>
      <c r="F264" s="70"/>
    </row>
    <row r="265" spans="1:6" ht="33" customHeight="1" x14ac:dyDescent="0.3">
      <c r="A265" s="142">
        <v>260</v>
      </c>
      <c r="B265" s="104" t="s">
        <v>592</v>
      </c>
      <c r="C265" s="72" t="s">
        <v>13</v>
      </c>
      <c r="D265" s="71" t="s">
        <v>865</v>
      </c>
      <c r="E265" s="138">
        <v>0</v>
      </c>
      <c r="F265" s="70"/>
    </row>
    <row r="266" spans="1:6" ht="33" customHeight="1" x14ac:dyDescent="0.3">
      <c r="A266" s="142">
        <v>261</v>
      </c>
      <c r="B266" s="104" t="s">
        <v>435</v>
      </c>
      <c r="C266" s="72" t="s">
        <v>13</v>
      </c>
      <c r="D266" s="71" t="s">
        <v>915</v>
      </c>
      <c r="E266" s="138">
        <v>0</v>
      </c>
      <c r="F266" s="70"/>
    </row>
    <row r="267" spans="1:6" ht="33" customHeight="1" x14ac:dyDescent="0.3">
      <c r="A267" s="142">
        <v>262</v>
      </c>
      <c r="B267" s="104" t="s">
        <v>591</v>
      </c>
      <c r="C267" s="72" t="s">
        <v>15</v>
      </c>
      <c r="D267" s="71" t="s">
        <v>916</v>
      </c>
      <c r="E267" s="138">
        <v>0</v>
      </c>
      <c r="F267" s="70"/>
    </row>
    <row r="268" spans="1:6" ht="33" customHeight="1" x14ac:dyDescent="0.3">
      <c r="A268" s="142">
        <v>263</v>
      </c>
      <c r="B268" s="104" t="s">
        <v>1103</v>
      </c>
      <c r="C268" s="72" t="s">
        <v>15</v>
      </c>
      <c r="D268" s="71" t="s">
        <v>1104</v>
      </c>
      <c r="E268" s="138">
        <v>0</v>
      </c>
      <c r="F268" s="70"/>
    </row>
    <row r="269" spans="1:6" ht="33" customHeight="1" x14ac:dyDescent="0.3">
      <c r="A269" s="142">
        <v>264</v>
      </c>
      <c r="B269" s="104" t="s">
        <v>147</v>
      </c>
      <c r="C269" s="72" t="s">
        <v>15</v>
      </c>
      <c r="D269" s="71" t="s">
        <v>917</v>
      </c>
      <c r="E269" s="138">
        <v>0</v>
      </c>
      <c r="F269" s="70"/>
    </row>
    <row r="270" spans="1:6" ht="33" customHeight="1" x14ac:dyDescent="0.3">
      <c r="A270" s="142">
        <v>265</v>
      </c>
      <c r="B270" s="104" t="s">
        <v>593</v>
      </c>
      <c r="C270" s="72" t="s">
        <v>15</v>
      </c>
      <c r="D270" s="71" t="s">
        <v>918</v>
      </c>
      <c r="E270" s="138">
        <v>0</v>
      </c>
      <c r="F270" s="70"/>
    </row>
    <row r="271" spans="1:6" ht="33" customHeight="1" x14ac:dyDescent="0.3">
      <c r="A271" s="142">
        <v>266</v>
      </c>
      <c r="B271" s="104" t="s">
        <v>594</v>
      </c>
      <c r="C271" s="72" t="s">
        <v>15</v>
      </c>
      <c r="D271" s="71" t="s">
        <v>919</v>
      </c>
      <c r="E271" s="138">
        <v>0</v>
      </c>
      <c r="F271" s="70"/>
    </row>
    <row r="272" spans="1:6" ht="33" customHeight="1" x14ac:dyDescent="0.3">
      <c r="A272" s="142">
        <v>267</v>
      </c>
      <c r="B272" s="104" t="s">
        <v>436</v>
      </c>
      <c r="C272" s="72" t="s">
        <v>13</v>
      </c>
      <c r="D272" s="71" t="s">
        <v>920</v>
      </c>
      <c r="E272" s="138">
        <v>0</v>
      </c>
      <c r="F272" s="70"/>
    </row>
    <row r="273" spans="1:6" ht="33" customHeight="1" x14ac:dyDescent="0.3">
      <c r="A273" s="142">
        <v>268</v>
      </c>
      <c r="B273" s="104" t="s">
        <v>596</v>
      </c>
      <c r="C273" s="72" t="s">
        <v>15</v>
      </c>
      <c r="D273" s="71" t="s">
        <v>1357</v>
      </c>
      <c r="E273" s="138">
        <v>0</v>
      </c>
      <c r="F273" s="70"/>
    </row>
    <row r="274" spans="1:6" ht="33" customHeight="1" x14ac:dyDescent="0.3">
      <c r="A274" s="142">
        <v>269</v>
      </c>
      <c r="B274" s="104" t="s">
        <v>2313</v>
      </c>
      <c r="C274" s="72" t="s">
        <v>15</v>
      </c>
      <c r="D274" s="71" t="s">
        <v>1357</v>
      </c>
      <c r="E274" s="138">
        <v>0</v>
      </c>
      <c r="F274" s="70"/>
    </row>
    <row r="275" spans="1:6" ht="33" customHeight="1" x14ac:dyDescent="0.3">
      <c r="A275" s="142">
        <v>270</v>
      </c>
      <c r="B275" s="104" t="s">
        <v>437</v>
      </c>
      <c r="C275" s="72" t="s">
        <v>15</v>
      </c>
      <c r="D275" s="71" t="s">
        <v>922</v>
      </c>
      <c r="E275" s="138">
        <v>0</v>
      </c>
      <c r="F275" s="70"/>
    </row>
    <row r="276" spans="1:6" ht="33" customHeight="1" x14ac:dyDescent="0.3">
      <c r="A276" s="142">
        <v>271</v>
      </c>
      <c r="B276" s="104" t="s">
        <v>598</v>
      </c>
      <c r="C276" s="72" t="s">
        <v>8</v>
      </c>
      <c r="D276" s="71" t="s">
        <v>923</v>
      </c>
      <c r="E276" s="138">
        <v>0</v>
      </c>
      <c r="F276" s="70"/>
    </row>
    <row r="277" spans="1:6" ht="33" customHeight="1" x14ac:dyDescent="0.3">
      <c r="A277" s="142">
        <v>272</v>
      </c>
      <c r="B277" s="104" t="s">
        <v>438</v>
      </c>
      <c r="C277" s="72" t="s">
        <v>13</v>
      </c>
      <c r="D277" s="71" t="s">
        <v>924</v>
      </c>
      <c r="E277" s="138">
        <v>0</v>
      </c>
      <c r="F277" s="70"/>
    </row>
    <row r="278" spans="1:6" ht="33" customHeight="1" x14ac:dyDescent="0.3">
      <c r="A278" s="142">
        <v>273</v>
      </c>
      <c r="B278" s="104" t="s">
        <v>439</v>
      </c>
      <c r="C278" s="72" t="s">
        <v>15</v>
      </c>
      <c r="D278" s="71" t="s">
        <v>921</v>
      </c>
      <c r="E278" s="138">
        <v>0</v>
      </c>
      <c r="F278" s="70"/>
    </row>
    <row r="279" spans="1:6" ht="33" customHeight="1" x14ac:dyDescent="0.3">
      <c r="A279" s="142">
        <v>274</v>
      </c>
      <c r="B279" s="104" t="s">
        <v>1460</v>
      </c>
      <c r="C279" s="72" t="s">
        <v>15</v>
      </c>
      <c r="D279" s="71" t="s">
        <v>925</v>
      </c>
      <c r="E279" s="138">
        <v>0</v>
      </c>
      <c r="F279" s="70"/>
    </row>
    <row r="280" spans="1:6" ht="33" customHeight="1" x14ac:dyDescent="0.3">
      <c r="A280" s="142">
        <v>275</v>
      </c>
      <c r="B280" s="104" t="s">
        <v>440</v>
      </c>
      <c r="C280" s="72" t="s">
        <v>15</v>
      </c>
      <c r="D280" s="71" t="s">
        <v>1357</v>
      </c>
      <c r="E280" s="138">
        <v>0</v>
      </c>
      <c r="F280" s="70"/>
    </row>
    <row r="281" spans="1:6" ht="33" customHeight="1" x14ac:dyDescent="0.3">
      <c r="A281" s="142">
        <v>276</v>
      </c>
      <c r="B281" s="104" t="s">
        <v>441</v>
      </c>
      <c r="C281" s="72" t="s">
        <v>15</v>
      </c>
      <c r="D281" s="71" t="s">
        <v>441</v>
      </c>
      <c r="E281" s="138">
        <v>0</v>
      </c>
      <c r="F281" s="70"/>
    </row>
    <row r="282" spans="1:6" ht="16.5" customHeight="1" x14ac:dyDescent="0.3">
      <c r="A282" s="141">
        <v>277</v>
      </c>
      <c r="B282" s="64" t="s">
        <v>30</v>
      </c>
      <c r="C282" s="63"/>
      <c r="D282" s="64"/>
      <c r="E282" s="62"/>
      <c r="F282" s="62"/>
    </row>
    <row r="283" spans="1:6" ht="33" customHeight="1" x14ac:dyDescent="0.3">
      <c r="A283" s="142">
        <v>278</v>
      </c>
      <c r="B283" s="104" t="s">
        <v>31</v>
      </c>
      <c r="C283" s="72" t="s">
        <v>15</v>
      </c>
      <c r="D283" s="71" t="s">
        <v>929</v>
      </c>
      <c r="E283" s="138">
        <v>0</v>
      </c>
      <c r="F283" s="70"/>
    </row>
    <row r="284" spans="1:6" ht="33" customHeight="1" x14ac:dyDescent="0.3">
      <c r="A284" s="142">
        <v>279</v>
      </c>
      <c r="B284" s="104" t="s">
        <v>1114</v>
      </c>
      <c r="C284" s="72" t="s">
        <v>8</v>
      </c>
      <c r="D284" s="71" t="s">
        <v>930</v>
      </c>
      <c r="E284" s="138">
        <v>0</v>
      </c>
      <c r="F284" s="70"/>
    </row>
    <row r="285" spans="1:6" ht="33" customHeight="1" x14ac:dyDescent="0.3">
      <c r="A285" s="142">
        <v>280</v>
      </c>
      <c r="B285" s="104" t="s">
        <v>231</v>
      </c>
      <c r="C285" s="72" t="s">
        <v>15</v>
      </c>
      <c r="D285" s="71" t="s">
        <v>931</v>
      </c>
      <c r="E285" s="138">
        <v>0</v>
      </c>
      <c r="F285" s="70"/>
    </row>
    <row r="286" spans="1:6" ht="33" customHeight="1" x14ac:dyDescent="0.3">
      <c r="A286" s="142">
        <v>281</v>
      </c>
      <c r="B286" s="104" t="s">
        <v>232</v>
      </c>
      <c r="C286" s="72" t="s">
        <v>15</v>
      </c>
      <c r="D286" s="71" t="s">
        <v>932</v>
      </c>
      <c r="E286" s="138">
        <v>0</v>
      </c>
      <c r="F286" s="70"/>
    </row>
    <row r="287" spans="1:6" ht="33" customHeight="1" x14ac:dyDescent="0.3">
      <c r="A287" s="142">
        <v>282</v>
      </c>
      <c r="B287" s="104" t="s">
        <v>460</v>
      </c>
      <c r="C287" s="72" t="s">
        <v>15</v>
      </c>
      <c r="D287" s="71" t="s">
        <v>933</v>
      </c>
      <c r="E287" s="138">
        <v>0</v>
      </c>
      <c r="F287" s="70"/>
    </row>
    <row r="288" spans="1:6" ht="33" customHeight="1" x14ac:dyDescent="0.3">
      <c r="A288" s="142">
        <v>283</v>
      </c>
      <c r="B288" s="104" t="s">
        <v>600</v>
      </c>
      <c r="C288" s="72" t="s">
        <v>15</v>
      </c>
      <c r="D288" s="71" t="s">
        <v>934</v>
      </c>
      <c r="E288" s="138">
        <v>0</v>
      </c>
      <c r="F288" s="70"/>
    </row>
    <row r="289" spans="1:6" ht="33" customHeight="1" x14ac:dyDescent="0.3">
      <c r="A289" s="142">
        <v>284</v>
      </c>
      <c r="B289" s="104" t="s">
        <v>461</v>
      </c>
      <c r="C289" s="72" t="s">
        <v>15</v>
      </c>
      <c r="D289" s="71" t="s">
        <v>932</v>
      </c>
      <c r="E289" s="138">
        <v>0</v>
      </c>
      <c r="F289" s="70"/>
    </row>
    <row r="290" spans="1:6" ht="33" customHeight="1" x14ac:dyDescent="0.3">
      <c r="A290" s="142">
        <v>285</v>
      </c>
      <c r="B290" s="104" t="s">
        <v>2272</v>
      </c>
      <c r="C290" s="72" t="s">
        <v>8</v>
      </c>
      <c r="D290" s="71" t="s">
        <v>935</v>
      </c>
      <c r="E290" s="138">
        <v>0</v>
      </c>
      <c r="F290" s="70"/>
    </row>
    <row r="291" spans="1:6" ht="33" customHeight="1" x14ac:dyDescent="0.3">
      <c r="A291" s="142">
        <v>286</v>
      </c>
      <c r="B291" s="104" t="s">
        <v>32</v>
      </c>
      <c r="C291" s="72" t="s">
        <v>8</v>
      </c>
      <c r="D291" s="71" t="s">
        <v>936</v>
      </c>
      <c r="E291" s="138">
        <v>0</v>
      </c>
      <c r="F291" s="70"/>
    </row>
    <row r="292" spans="1:6" ht="33" customHeight="1" x14ac:dyDescent="0.3">
      <c r="A292" s="142">
        <v>287</v>
      </c>
      <c r="B292" s="104" t="s">
        <v>1116</v>
      </c>
      <c r="C292" s="72" t="s">
        <v>8</v>
      </c>
      <c r="D292" s="71" t="s">
        <v>1139</v>
      </c>
      <c r="E292" s="138">
        <v>0</v>
      </c>
      <c r="F292" s="70"/>
    </row>
    <row r="293" spans="1:6" ht="33" customHeight="1" x14ac:dyDescent="0.3">
      <c r="A293" s="142">
        <v>288</v>
      </c>
      <c r="B293" s="104" t="s">
        <v>33</v>
      </c>
      <c r="C293" s="72" t="s">
        <v>15</v>
      </c>
      <c r="D293" s="71" t="s">
        <v>937</v>
      </c>
      <c r="E293" s="138">
        <v>0</v>
      </c>
      <c r="F293" s="70"/>
    </row>
    <row r="294" spans="1:6" ht="33" customHeight="1" x14ac:dyDescent="0.3">
      <c r="A294" s="142">
        <v>289</v>
      </c>
      <c r="B294" s="104" t="s">
        <v>601</v>
      </c>
      <c r="C294" s="72" t="s">
        <v>15</v>
      </c>
      <c r="D294" s="71" t="s">
        <v>938</v>
      </c>
      <c r="E294" s="138">
        <v>0</v>
      </c>
      <c r="F294" s="70"/>
    </row>
    <row r="295" spans="1:6" ht="33" customHeight="1" x14ac:dyDescent="0.3">
      <c r="A295" s="142">
        <v>290</v>
      </c>
      <c r="B295" s="104" t="s">
        <v>602</v>
      </c>
      <c r="C295" s="72" t="s">
        <v>15</v>
      </c>
      <c r="D295" s="71" t="s">
        <v>938</v>
      </c>
      <c r="E295" s="138">
        <v>0</v>
      </c>
      <c r="F295" s="70"/>
    </row>
    <row r="296" spans="1:6" ht="33" customHeight="1" x14ac:dyDescent="0.3">
      <c r="A296" s="142">
        <v>291</v>
      </c>
      <c r="B296" s="104" t="s">
        <v>603</v>
      </c>
      <c r="C296" s="72" t="s">
        <v>15</v>
      </c>
      <c r="D296" s="71" t="s">
        <v>939</v>
      </c>
      <c r="E296" s="138">
        <v>0</v>
      </c>
      <c r="F296" s="70"/>
    </row>
    <row r="297" spans="1:6" ht="33" customHeight="1" x14ac:dyDescent="0.3">
      <c r="A297" s="142">
        <v>292</v>
      </c>
      <c r="B297" s="104" t="s">
        <v>1778</v>
      </c>
      <c r="C297" s="72" t="s">
        <v>15</v>
      </c>
      <c r="D297" s="71" t="s">
        <v>1779</v>
      </c>
      <c r="E297" s="138">
        <v>0</v>
      </c>
      <c r="F297" s="70"/>
    </row>
    <row r="298" spans="1:6" ht="33" customHeight="1" x14ac:dyDescent="0.3">
      <c r="A298" s="142">
        <v>293</v>
      </c>
      <c r="B298" s="104" t="s">
        <v>2271</v>
      </c>
      <c r="C298" s="72" t="s">
        <v>15</v>
      </c>
      <c r="D298" s="71" t="s">
        <v>2270</v>
      </c>
      <c r="E298" s="138">
        <v>0</v>
      </c>
      <c r="F298" s="70"/>
    </row>
    <row r="299" spans="1:6" ht="33" customHeight="1" x14ac:dyDescent="0.3">
      <c r="A299" s="142">
        <v>294</v>
      </c>
      <c r="B299" s="104" t="s">
        <v>1461</v>
      </c>
      <c r="C299" s="72" t="s">
        <v>15</v>
      </c>
      <c r="D299" s="71" t="s">
        <v>1462</v>
      </c>
      <c r="E299" s="138">
        <v>0</v>
      </c>
      <c r="F299" s="70"/>
    </row>
    <row r="300" spans="1:6" ht="33" customHeight="1" x14ac:dyDescent="0.3">
      <c r="A300" s="142">
        <v>295</v>
      </c>
      <c r="B300" s="104" t="s">
        <v>1471</v>
      </c>
      <c r="C300" s="72" t="s">
        <v>15</v>
      </c>
      <c r="D300" s="71" t="s">
        <v>940</v>
      </c>
      <c r="E300" s="138">
        <v>0</v>
      </c>
      <c r="F300" s="70"/>
    </row>
    <row r="301" spans="1:6" ht="33" customHeight="1" x14ac:dyDescent="0.3">
      <c r="A301" s="142">
        <v>296</v>
      </c>
      <c r="B301" s="104" t="s">
        <v>613</v>
      </c>
      <c r="C301" s="72" t="s">
        <v>15</v>
      </c>
      <c r="D301" s="71" t="s">
        <v>941</v>
      </c>
      <c r="E301" s="138">
        <v>0</v>
      </c>
      <c r="F301" s="70"/>
    </row>
    <row r="302" spans="1:6" ht="33" customHeight="1" x14ac:dyDescent="0.3">
      <c r="A302" s="142">
        <v>297</v>
      </c>
      <c r="B302" s="104" t="s">
        <v>614</v>
      </c>
      <c r="C302" s="72" t="s">
        <v>15</v>
      </c>
      <c r="D302" s="71" t="s">
        <v>942</v>
      </c>
      <c r="E302" s="138">
        <v>0</v>
      </c>
      <c r="F302" s="70"/>
    </row>
    <row r="303" spans="1:6" ht="33" customHeight="1" x14ac:dyDescent="0.3">
      <c r="A303" s="142">
        <v>298</v>
      </c>
      <c r="B303" s="104" t="s">
        <v>610</v>
      </c>
      <c r="C303" s="72" t="s">
        <v>15</v>
      </c>
      <c r="D303" s="71" t="s">
        <v>943</v>
      </c>
      <c r="E303" s="138">
        <v>0</v>
      </c>
      <c r="F303" s="70"/>
    </row>
    <row r="304" spans="1:6" ht="33" customHeight="1" x14ac:dyDescent="0.3">
      <c r="A304" s="142">
        <v>299</v>
      </c>
      <c r="B304" s="104" t="s">
        <v>148</v>
      </c>
      <c r="C304" s="72" t="s">
        <v>15</v>
      </c>
      <c r="D304" s="71" t="s">
        <v>944</v>
      </c>
      <c r="E304" s="138">
        <v>0</v>
      </c>
      <c r="F304" s="70"/>
    </row>
    <row r="305" spans="1:6" ht="33" customHeight="1" x14ac:dyDescent="0.3">
      <c r="A305" s="142">
        <v>300</v>
      </c>
      <c r="B305" s="104" t="s">
        <v>1105</v>
      </c>
      <c r="C305" s="72" t="s">
        <v>15</v>
      </c>
      <c r="D305" s="71" t="s">
        <v>945</v>
      </c>
      <c r="E305" s="138">
        <v>0</v>
      </c>
      <c r="F305" s="70"/>
    </row>
    <row r="306" spans="1:6" ht="33" customHeight="1" x14ac:dyDescent="0.3">
      <c r="A306" s="142">
        <v>301</v>
      </c>
      <c r="B306" s="104" t="s">
        <v>457</v>
      </c>
      <c r="C306" s="72" t="s">
        <v>15</v>
      </c>
      <c r="D306" s="71" t="s">
        <v>946</v>
      </c>
      <c r="E306" s="138">
        <v>0</v>
      </c>
      <c r="F306" s="70"/>
    </row>
    <row r="307" spans="1:6" ht="33" customHeight="1" x14ac:dyDescent="0.3">
      <c r="A307" s="142">
        <v>302</v>
      </c>
      <c r="B307" s="104" t="s">
        <v>927</v>
      </c>
      <c r="C307" s="72" t="s">
        <v>15</v>
      </c>
      <c r="D307" s="71" t="s">
        <v>947</v>
      </c>
      <c r="E307" s="138">
        <v>0</v>
      </c>
      <c r="F307" s="70"/>
    </row>
    <row r="308" spans="1:6" ht="33" customHeight="1" x14ac:dyDescent="0.3">
      <c r="A308" s="142">
        <v>303</v>
      </c>
      <c r="B308" s="104" t="s">
        <v>233</v>
      </c>
      <c r="C308" s="72" t="s">
        <v>15</v>
      </c>
      <c r="D308" s="71" t="s">
        <v>933</v>
      </c>
      <c r="E308" s="138">
        <v>0</v>
      </c>
      <c r="F308" s="70"/>
    </row>
    <row r="309" spans="1:6" ht="33" customHeight="1" x14ac:dyDescent="0.3">
      <c r="A309" s="142">
        <v>304</v>
      </c>
      <c r="B309" s="104" t="s">
        <v>34</v>
      </c>
      <c r="C309" s="72" t="s">
        <v>15</v>
      </c>
      <c r="D309" s="71" t="s">
        <v>933</v>
      </c>
      <c r="E309" s="138">
        <v>0</v>
      </c>
      <c r="F309" s="70"/>
    </row>
    <row r="310" spans="1:6" ht="33" customHeight="1" x14ac:dyDescent="0.3">
      <c r="A310" s="142">
        <v>305</v>
      </c>
      <c r="B310" s="104" t="s">
        <v>2273</v>
      </c>
      <c r="C310" s="72" t="s">
        <v>15</v>
      </c>
      <c r="D310" s="71" t="s">
        <v>35</v>
      </c>
      <c r="E310" s="138">
        <v>0</v>
      </c>
      <c r="F310" s="70"/>
    </row>
    <row r="311" spans="1:6" ht="33" customHeight="1" x14ac:dyDescent="0.3">
      <c r="A311" s="142">
        <v>306</v>
      </c>
      <c r="B311" s="104" t="s">
        <v>611</v>
      </c>
      <c r="C311" s="72" t="s">
        <v>15</v>
      </c>
      <c r="D311" s="71" t="s">
        <v>948</v>
      </c>
      <c r="E311" s="138">
        <v>0</v>
      </c>
      <c r="F311" s="70"/>
    </row>
    <row r="312" spans="1:6" ht="33" customHeight="1" x14ac:dyDescent="0.3">
      <c r="A312" s="142">
        <v>307</v>
      </c>
      <c r="B312" s="104" t="s">
        <v>234</v>
      </c>
      <c r="C312" s="72" t="s">
        <v>15</v>
      </c>
      <c r="D312" s="71" t="s">
        <v>933</v>
      </c>
      <c r="E312" s="138">
        <v>0</v>
      </c>
      <c r="F312" s="70"/>
    </row>
    <row r="313" spans="1:6" ht="33" customHeight="1" x14ac:dyDescent="0.3">
      <c r="A313" s="142">
        <v>308</v>
      </c>
      <c r="B313" s="104" t="s">
        <v>235</v>
      </c>
      <c r="C313" s="72" t="s">
        <v>15</v>
      </c>
      <c r="D313" s="71" t="s">
        <v>949</v>
      </c>
      <c r="E313" s="138">
        <v>0</v>
      </c>
      <c r="F313" s="70"/>
    </row>
    <row r="314" spans="1:6" ht="33" customHeight="1" x14ac:dyDescent="0.3">
      <c r="A314" s="142">
        <v>309</v>
      </c>
      <c r="B314" s="104" t="s">
        <v>453</v>
      </c>
      <c r="C314" s="72" t="s">
        <v>15</v>
      </c>
      <c r="D314" s="71" t="s">
        <v>950</v>
      </c>
      <c r="E314" s="138">
        <v>0</v>
      </c>
      <c r="F314" s="70"/>
    </row>
    <row r="315" spans="1:6" ht="33" customHeight="1" x14ac:dyDescent="0.3">
      <c r="A315" s="142">
        <v>310</v>
      </c>
      <c r="B315" s="104" t="s">
        <v>612</v>
      </c>
      <c r="C315" s="72" t="s">
        <v>15</v>
      </c>
      <c r="D315" s="71" t="s">
        <v>951</v>
      </c>
      <c r="E315" s="138">
        <v>0</v>
      </c>
      <c r="F315" s="70"/>
    </row>
    <row r="316" spans="1:6" ht="33" customHeight="1" x14ac:dyDescent="0.3">
      <c r="A316" s="142">
        <v>311</v>
      </c>
      <c r="B316" s="104" t="s">
        <v>606</v>
      </c>
      <c r="C316" s="72" t="s">
        <v>15</v>
      </c>
      <c r="D316" s="71" t="s">
        <v>933</v>
      </c>
      <c r="E316" s="138">
        <v>0</v>
      </c>
      <c r="F316" s="70"/>
    </row>
    <row r="317" spans="1:6" ht="33" customHeight="1" x14ac:dyDescent="0.3">
      <c r="A317" s="142">
        <v>312</v>
      </c>
      <c r="B317" s="104" t="s">
        <v>2274</v>
      </c>
      <c r="C317" s="72" t="s">
        <v>15</v>
      </c>
      <c r="D317" s="71"/>
      <c r="E317" s="138">
        <v>0</v>
      </c>
      <c r="F317" s="70"/>
    </row>
    <row r="318" spans="1:6" ht="33" customHeight="1" x14ac:dyDescent="0.3">
      <c r="A318" s="142">
        <v>313</v>
      </c>
      <c r="B318" s="104" t="s">
        <v>616</v>
      </c>
      <c r="C318" s="72" t="s">
        <v>15</v>
      </c>
      <c r="D318" s="71" t="s">
        <v>952</v>
      </c>
      <c r="E318" s="138">
        <v>0</v>
      </c>
      <c r="F318" s="70"/>
    </row>
    <row r="319" spans="1:6" ht="33" customHeight="1" x14ac:dyDescent="0.3">
      <c r="A319" s="142">
        <v>314</v>
      </c>
      <c r="B319" s="104" t="s">
        <v>928</v>
      </c>
      <c r="C319" s="72" t="s">
        <v>15</v>
      </c>
      <c r="D319" s="71" t="s">
        <v>953</v>
      </c>
      <c r="E319" s="138">
        <v>0</v>
      </c>
      <c r="F319" s="70"/>
    </row>
    <row r="320" spans="1:6" ht="33" customHeight="1" x14ac:dyDescent="0.3">
      <c r="A320" s="142">
        <v>315</v>
      </c>
      <c r="B320" s="104" t="s">
        <v>1185</v>
      </c>
      <c r="C320" s="72" t="s">
        <v>15</v>
      </c>
      <c r="D320" s="71" t="s">
        <v>953</v>
      </c>
      <c r="E320" s="138">
        <v>0</v>
      </c>
      <c r="F320" s="70"/>
    </row>
    <row r="321" spans="1:6" ht="33" customHeight="1" x14ac:dyDescent="0.3">
      <c r="A321" s="142">
        <v>316</v>
      </c>
      <c r="B321" s="104" t="s">
        <v>2275</v>
      </c>
      <c r="C321" s="72" t="s">
        <v>239</v>
      </c>
      <c r="D321" s="71"/>
      <c r="E321" s="138">
        <v>0</v>
      </c>
      <c r="F321" s="70"/>
    </row>
    <row r="322" spans="1:6" ht="33" customHeight="1" x14ac:dyDescent="0.3">
      <c r="A322" s="142">
        <v>317</v>
      </c>
      <c r="B322" s="104" t="s">
        <v>2276</v>
      </c>
      <c r="C322" s="72" t="s">
        <v>15</v>
      </c>
      <c r="D322" s="71"/>
      <c r="E322" s="138">
        <v>0</v>
      </c>
      <c r="F322" s="70"/>
    </row>
    <row r="323" spans="1:6" ht="33" customHeight="1" x14ac:dyDescent="0.3">
      <c r="A323" s="142">
        <v>318</v>
      </c>
      <c r="B323" s="104" t="s">
        <v>615</v>
      </c>
      <c r="C323" s="72" t="s">
        <v>15</v>
      </c>
      <c r="D323" s="71" t="s">
        <v>954</v>
      </c>
      <c r="E323" s="138">
        <v>0</v>
      </c>
      <c r="F323" s="70"/>
    </row>
    <row r="324" spans="1:6" ht="33" customHeight="1" x14ac:dyDescent="0.3">
      <c r="A324" s="142">
        <v>319</v>
      </c>
      <c r="B324" s="104" t="s">
        <v>605</v>
      </c>
      <c r="C324" s="72" t="s">
        <v>1201</v>
      </c>
      <c r="D324" s="71" t="s">
        <v>1358</v>
      </c>
      <c r="E324" s="138">
        <v>0</v>
      </c>
      <c r="F324" s="70"/>
    </row>
    <row r="325" spans="1:6" ht="33" customHeight="1" x14ac:dyDescent="0.3">
      <c r="A325" s="142">
        <v>320</v>
      </c>
      <c r="B325" s="104" t="s">
        <v>955</v>
      </c>
      <c r="C325" s="72" t="s">
        <v>15</v>
      </c>
      <c r="D325" s="71"/>
      <c r="E325" s="138">
        <v>0</v>
      </c>
      <c r="F325" s="70"/>
    </row>
    <row r="326" spans="1:6" ht="33" customHeight="1" x14ac:dyDescent="0.3">
      <c r="A326" s="142">
        <v>321</v>
      </c>
      <c r="B326" s="104" t="s">
        <v>959</v>
      </c>
      <c r="C326" s="72" t="s">
        <v>15</v>
      </c>
      <c r="D326" s="71" t="s">
        <v>971</v>
      </c>
      <c r="E326" s="138">
        <v>0</v>
      </c>
      <c r="F326" s="70"/>
    </row>
    <row r="327" spans="1:6" ht="33" customHeight="1" x14ac:dyDescent="0.3">
      <c r="A327" s="142">
        <v>322</v>
      </c>
      <c r="B327" s="104" t="s">
        <v>1780</v>
      </c>
      <c r="C327" s="72" t="s">
        <v>15</v>
      </c>
      <c r="D327" s="71"/>
      <c r="E327" s="138">
        <v>0</v>
      </c>
      <c r="F327" s="70"/>
    </row>
    <row r="328" spans="1:6" ht="33" customHeight="1" x14ac:dyDescent="0.3">
      <c r="A328" s="142">
        <v>323</v>
      </c>
      <c r="B328" s="104" t="s">
        <v>1469</v>
      </c>
      <c r="C328" s="72" t="s">
        <v>15</v>
      </c>
      <c r="D328" s="71"/>
      <c r="E328" s="138">
        <v>0</v>
      </c>
      <c r="F328" s="70"/>
    </row>
    <row r="329" spans="1:6" ht="16.5" customHeight="1" x14ac:dyDescent="0.3">
      <c r="A329" s="141">
        <v>324</v>
      </c>
      <c r="B329" s="61" t="s">
        <v>36</v>
      </c>
      <c r="C329" s="60"/>
      <c r="D329" s="61"/>
      <c r="E329" s="59"/>
      <c r="F329" s="59"/>
    </row>
    <row r="330" spans="1:6" ht="33" customHeight="1" x14ac:dyDescent="0.3">
      <c r="A330" s="142">
        <v>325</v>
      </c>
      <c r="B330" s="104" t="s">
        <v>956</v>
      </c>
      <c r="C330" s="72" t="s">
        <v>8</v>
      </c>
      <c r="D330" s="71" t="s">
        <v>960</v>
      </c>
      <c r="E330" s="138">
        <v>0</v>
      </c>
      <c r="F330" s="70"/>
    </row>
    <row r="331" spans="1:6" ht="33" customHeight="1" x14ac:dyDescent="0.3">
      <c r="A331" s="142">
        <v>326</v>
      </c>
      <c r="B331" s="104" t="s">
        <v>957</v>
      </c>
      <c r="C331" s="72" t="s">
        <v>8</v>
      </c>
      <c r="D331" s="71" t="s">
        <v>961</v>
      </c>
      <c r="E331" s="138">
        <v>0</v>
      </c>
      <c r="F331" s="70"/>
    </row>
    <row r="332" spans="1:6" ht="33" customHeight="1" x14ac:dyDescent="0.3">
      <c r="A332" s="142">
        <v>327</v>
      </c>
      <c r="B332" s="104" t="s">
        <v>958</v>
      </c>
      <c r="C332" s="72" t="s">
        <v>8</v>
      </c>
      <c r="D332" s="71" t="s">
        <v>962</v>
      </c>
      <c r="E332" s="138">
        <v>0</v>
      </c>
      <c r="F332" s="70"/>
    </row>
    <row r="333" spans="1:6" ht="33" customHeight="1" x14ac:dyDescent="0.3">
      <c r="A333" s="142">
        <v>328</v>
      </c>
      <c r="B333" s="104" t="s">
        <v>463</v>
      </c>
      <c r="C333" s="72" t="s">
        <v>15</v>
      </c>
      <c r="D333" s="71" t="s">
        <v>963</v>
      </c>
      <c r="E333" s="138">
        <v>0</v>
      </c>
      <c r="F333" s="70"/>
    </row>
    <row r="334" spans="1:6" ht="33" customHeight="1" x14ac:dyDescent="0.3">
      <c r="A334" s="142">
        <v>329</v>
      </c>
      <c r="B334" s="104" t="s">
        <v>464</v>
      </c>
      <c r="C334" s="72" t="s">
        <v>15</v>
      </c>
      <c r="D334" s="71" t="s">
        <v>964</v>
      </c>
      <c r="E334" s="138">
        <v>0</v>
      </c>
      <c r="F334" s="70"/>
    </row>
    <row r="335" spans="1:6" ht="33" customHeight="1" x14ac:dyDescent="0.3">
      <c r="A335" s="142">
        <v>330</v>
      </c>
      <c r="B335" s="104" t="s">
        <v>236</v>
      </c>
      <c r="C335" s="72" t="s">
        <v>15</v>
      </c>
      <c r="D335" s="71" t="s">
        <v>965</v>
      </c>
      <c r="E335" s="138">
        <v>0</v>
      </c>
      <c r="F335" s="70"/>
    </row>
    <row r="336" spans="1:6" ht="33" customHeight="1" x14ac:dyDescent="0.3">
      <c r="A336" s="142">
        <v>331</v>
      </c>
      <c r="B336" s="104" t="s">
        <v>617</v>
      </c>
      <c r="C336" s="72" t="s">
        <v>15</v>
      </c>
      <c r="D336" s="71" t="s">
        <v>1565</v>
      </c>
      <c r="E336" s="138">
        <v>0</v>
      </c>
      <c r="F336" s="70"/>
    </row>
    <row r="337" spans="1:6" ht="33" customHeight="1" x14ac:dyDescent="0.3">
      <c r="A337" s="142">
        <v>332</v>
      </c>
      <c r="B337" s="104" t="s">
        <v>618</v>
      </c>
      <c r="C337" s="72" t="s">
        <v>15</v>
      </c>
      <c r="D337" s="71" t="s">
        <v>966</v>
      </c>
      <c r="E337" s="138">
        <v>0</v>
      </c>
      <c r="F337" s="70"/>
    </row>
    <row r="338" spans="1:6" ht="33" customHeight="1" x14ac:dyDescent="0.3">
      <c r="A338" s="142">
        <v>333</v>
      </c>
      <c r="B338" s="104" t="s">
        <v>476</v>
      </c>
      <c r="C338" s="72" t="s">
        <v>15</v>
      </c>
      <c r="D338" s="71" t="s">
        <v>967</v>
      </c>
      <c r="E338" s="138">
        <v>0</v>
      </c>
      <c r="F338" s="70"/>
    </row>
    <row r="339" spans="1:6" ht="33" customHeight="1" x14ac:dyDescent="0.3">
      <c r="A339" s="142">
        <v>334</v>
      </c>
      <c r="B339" s="104" t="s">
        <v>237</v>
      </c>
      <c r="C339" s="72" t="s">
        <v>15</v>
      </c>
      <c r="D339" s="71" t="s">
        <v>968</v>
      </c>
      <c r="E339" s="138">
        <v>0</v>
      </c>
      <c r="F339" s="70"/>
    </row>
    <row r="340" spans="1:6" ht="33" customHeight="1" x14ac:dyDescent="0.3">
      <c r="A340" s="142">
        <v>335</v>
      </c>
      <c r="B340" s="104" t="s">
        <v>37</v>
      </c>
      <c r="C340" s="72" t="s">
        <v>15</v>
      </c>
      <c r="D340" s="71" t="s">
        <v>969</v>
      </c>
      <c r="E340" s="138">
        <v>0</v>
      </c>
      <c r="F340" s="70"/>
    </row>
    <row r="341" spans="1:6" ht="33" customHeight="1" x14ac:dyDescent="0.3">
      <c r="A341" s="142">
        <v>336</v>
      </c>
      <c r="B341" s="104" t="s">
        <v>238</v>
      </c>
      <c r="C341" s="72" t="s">
        <v>15</v>
      </c>
      <c r="D341" s="71" t="s">
        <v>970</v>
      </c>
      <c r="E341" s="138">
        <v>0</v>
      </c>
      <c r="F341" s="70"/>
    </row>
    <row r="342" spans="1:6" ht="33" customHeight="1" x14ac:dyDescent="0.3">
      <c r="A342" s="142">
        <v>337</v>
      </c>
      <c r="B342" s="104" t="s">
        <v>620</v>
      </c>
      <c r="C342" s="72" t="s">
        <v>15</v>
      </c>
      <c r="D342" s="71" t="s">
        <v>972</v>
      </c>
      <c r="E342" s="138">
        <v>0</v>
      </c>
      <c r="F342" s="70"/>
    </row>
    <row r="343" spans="1:6" ht="33" customHeight="1" x14ac:dyDescent="0.3">
      <c r="A343" s="142">
        <v>338</v>
      </c>
      <c r="B343" s="104" t="s">
        <v>39</v>
      </c>
      <c r="C343" s="72" t="s">
        <v>8</v>
      </c>
      <c r="D343" s="71" t="s">
        <v>973</v>
      </c>
      <c r="E343" s="138">
        <v>0</v>
      </c>
      <c r="F343" s="70"/>
    </row>
    <row r="344" spans="1:6" ht="33" customHeight="1" x14ac:dyDescent="0.3">
      <c r="A344" s="142">
        <v>339</v>
      </c>
      <c r="B344" s="104" t="s">
        <v>40</v>
      </c>
      <c r="C344" s="72" t="s">
        <v>239</v>
      </c>
      <c r="D344" s="71" t="s">
        <v>974</v>
      </c>
      <c r="E344" s="138">
        <v>0</v>
      </c>
      <c r="F344" s="70"/>
    </row>
    <row r="345" spans="1:6" ht="33" customHeight="1" x14ac:dyDescent="0.3">
      <c r="A345" s="142">
        <v>340</v>
      </c>
      <c r="B345" s="104" t="s">
        <v>621</v>
      </c>
      <c r="C345" s="72" t="s">
        <v>8</v>
      </c>
      <c r="D345" s="71" t="s">
        <v>975</v>
      </c>
      <c r="E345" s="138">
        <v>0</v>
      </c>
      <c r="F345" s="70"/>
    </row>
    <row r="346" spans="1:6" ht="33" customHeight="1" x14ac:dyDescent="0.3">
      <c r="A346" s="142">
        <v>341</v>
      </c>
      <c r="B346" s="104" t="s">
        <v>240</v>
      </c>
      <c r="C346" s="72" t="s">
        <v>15</v>
      </c>
      <c r="D346" s="71" t="s">
        <v>976</v>
      </c>
      <c r="E346" s="138">
        <v>0</v>
      </c>
      <c r="F346" s="70"/>
    </row>
    <row r="347" spans="1:6" ht="33" customHeight="1" x14ac:dyDescent="0.3">
      <c r="A347" s="142">
        <v>342</v>
      </c>
      <c r="B347" s="104" t="s">
        <v>1550</v>
      </c>
      <c r="C347" s="72" t="s">
        <v>239</v>
      </c>
      <c r="D347" s="71" t="s">
        <v>2314</v>
      </c>
      <c r="E347" s="138">
        <v>0</v>
      </c>
      <c r="F347" s="70"/>
    </row>
    <row r="348" spans="1:6" ht="33" customHeight="1" x14ac:dyDescent="0.3">
      <c r="A348" s="142">
        <v>343</v>
      </c>
      <c r="B348" s="104" t="s">
        <v>241</v>
      </c>
      <c r="C348" s="72" t="s">
        <v>15</v>
      </c>
      <c r="D348" s="71" t="s">
        <v>977</v>
      </c>
      <c r="E348" s="138">
        <v>0</v>
      </c>
      <c r="F348" s="70"/>
    </row>
    <row r="349" spans="1:6" ht="33" customHeight="1" x14ac:dyDescent="0.3">
      <c r="A349" s="142">
        <v>344</v>
      </c>
      <c r="B349" s="104" t="s">
        <v>454</v>
      </c>
      <c r="C349" s="72" t="s">
        <v>15</v>
      </c>
      <c r="D349" s="71" t="s">
        <v>978</v>
      </c>
      <c r="E349" s="138">
        <v>0</v>
      </c>
      <c r="F349" s="70"/>
    </row>
    <row r="350" spans="1:6" ht="33" customHeight="1" x14ac:dyDescent="0.3">
      <c r="A350" s="142">
        <v>345</v>
      </c>
      <c r="B350" s="104" t="s">
        <v>242</v>
      </c>
      <c r="C350" s="72" t="s">
        <v>15</v>
      </c>
      <c r="D350" s="71" t="s">
        <v>979</v>
      </c>
      <c r="E350" s="138">
        <v>0</v>
      </c>
      <c r="F350" s="70"/>
    </row>
    <row r="351" spans="1:6" ht="33" customHeight="1" x14ac:dyDescent="0.3">
      <c r="A351" s="142">
        <v>346</v>
      </c>
      <c r="B351" s="104" t="s">
        <v>243</v>
      </c>
      <c r="C351" s="72" t="s">
        <v>15</v>
      </c>
      <c r="D351" s="71" t="s">
        <v>980</v>
      </c>
      <c r="E351" s="138">
        <v>0</v>
      </c>
      <c r="F351" s="70"/>
    </row>
    <row r="352" spans="1:6" ht="33" customHeight="1" x14ac:dyDescent="0.3">
      <c r="A352" s="142">
        <v>347</v>
      </c>
      <c r="B352" s="104" t="s">
        <v>462</v>
      </c>
      <c r="C352" s="72" t="s">
        <v>15</v>
      </c>
      <c r="D352" s="71" t="s">
        <v>981</v>
      </c>
      <c r="E352" s="138">
        <v>0</v>
      </c>
      <c r="F352" s="70"/>
    </row>
    <row r="353" spans="1:6" ht="33" customHeight="1" x14ac:dyDescent="0.3">
      <c r="A353" s="142">
        <v>348</v>
      </c>
      <c r="B353" s="104" t="s">
        <v>622</v>
      </c>
      <c r="C353" s="72" t="s">
        <v>15</v>
      </c>
      <c r="D353" s="71" t="s">
        <v>983</v>
      </c>
      <c r="E353" s="138">
        <v>0</v>
      </c>
      <c r="F353" s="70"/>
    </row>
    <row r="354" spans="1:6" ht="33" customHeight="1" x14ac:dyDescent="0.3">
      <c r="A354" s="142">
        <v>349</v>
      </c>
      <c r="B354" s="104" t="s">
        <v>2277</v>
      </c>
      <c r="C354" s="72" t="s">
        <v>15</v>
      </c>
      <c r="D354" s="71" t="s">
        <v>982</v>
      </c>
      <c r="E354" s="138">
        <v>0</v>
      </c>
      <c r="F354" s="70"/>
    </row>
    <row r="355" spans="1:6" ht="33" customHeight="1" x14ac:dyDescent="0.3">
      <c r="A355" s="142">
        <v>350</v>
      </c>
      <c r="B355" s="104" t="s">
        <v>1125</v>
      </c>
      <c r="C355" s="72" t="s">
        <v>15</v>
      </c>
      <c r="D355" s="71"/>
      <c r="E355" s="138">
        <v>0</v>
      </c>
      <c r="F355" s="70"/>
    </row>
    <row r="356" spans="1:6" ht="33" customHeight="1" x14ac:dyDescent="0.3">
      <c r="A356" s="142">
        <v>351</v>
      </c>
      <c r="B356" s="104" t="s">
        <v>1179</v>
      </c>
      <c r="C356" s="106" t="s">
        <v>1180</v>
      </c>
      <c r="D356" s="71"/>
      <c r="E356" s="138">
        <v>0</v>
      </c>
      <c r="F356" s="70"/>
    </row>
    <row r="357" spans="1:6" ht="33" customHeight="1" x14ac:dyDescent="0.3">
      <c r="A357" s="142">
        <v>352</v>
      </c>
      <c r="B357" s="104" t="s">
        <v>1470</v>
      </c>
      <c r="C357" s="72" t="s">
        <v>1180</v>
      </c>
      <c r="D357" s="71" t="s">
        <v>2315</v>
      </c>
      <c r="E357" s="138">
        <v>0</v>
      </c>
      <c r="F357" s="70"/>
    </row>
    <row r="358" spans="1:6" ht="111.75" customHeight="1" x14ac:dyDescent="0.3">
      <c r="A358" s="142">
        <v>353</v>
      </c>
      <c r="B358" s="104" t="s">
        <v>2279</v>
      </c>
      <c r="C358" s="72" t="s">
        <v>239</v>
      </c>
      <c r="D358" s="71" t="s">
        <v>2278</v>
      </c>
      <c r="E358" s="138">
        <v>0</v>
      </c>
      <c r="F358" s="70"/>
    </row>
    <row r="359" spans="1:6" ht="33" customHeight="1" x14ac:dyDescent="0.3">
      <c r="A359" s="142">
        <v>354</v>
      </c>
      <c r="B359" s="104" t="s">
        <v>1516</v>
      </c>
      <c r="C359" s="72" t="s">
        <v>1180</v>
      </c>
      <c r="D359" s="71" t="s">
        <v>2316</v>
      </c>
      <c r="E359" s="138">
        <v>0</v>
      </c>
      <c r="F359" s="70"/>
    </row>
    <row r="360" spans="1:6" ht="16.5" customHeight="1" x14ac:dyDescent="0.3">
      <c r="A360" s="141">
        <v>355</v>
      </c>
      <c r="B360" s="61" t="s">
        <v>41</v>
      </c>
      <c r="C360" s="60"/>
      <c r="D360" s="61"/>
      <c r="E360" s="59"/>
      <c r="F360" s="59"/>
    </row>
    <row r="361" spans="1:6" ht="33" customHeight="1" x14ac:dyDescent="0.3">
      <c r="A361" s="142">
        <v>356</v>
      </c>
      <c r="B361" s="104" t="s">
        <v>244</v>
      </c>
      <c r="C361" s="72" t="s">
        <v>13</v>
      </c>
      <c r="D361" s="71" t="s">
        <v>984</v>
      </c>
      <c r="E361" s="138">
        <v>0</v>
      </c>
      <c r="F361" s="70"/>
    </row>
    <row r="362" spans="1:6" ht="33" customHeight="1" x14ac:dyDescent="0.3">
      <c r="A362" s="142">
        <v>357</v>
      </c>
      <c r="B362" s="104" t="s">
        <v>245</v>
      </c>
      <c r="C362" s="72" t="s">
        <v>13</v>
      </c>
      <c r="D362" s="71" t="s">
        <v>985</v>
      </c>
      <c r="E362" s="138">
        <v>0</v>
      </c>
      <c r="F362" s="70"/>
    </row>
    <row r="363" spans="1:6" ht="33" customHeight="1" x14ac:dyDescent="0.3">
      <c r="A363" s="142">
        <v>358</v>
      </c>
      <c r="B363" s="104" t="s">
        <v>246</v>
      </c>
      <c r="C363" s="72" t="s">
        <v>13</v>
      </c>
      <c r="D363" s="71" t="s">
        <v>1565</v>
      </c>
      <c r="E363" s="138">
        <v>0</v>
      </c>
      <c r="F363" s="70"/>
    </row>
    <row r="364" spans="1:6" ht="33" customHeight="1" x14ac:dyDescent="0.3">
      <c r="A364" s="142">
        <v>359</v>
      </c>
      <c r="B364" s="104" t="s">
        <v>624</v>
      </c>
      <c r="C364" s="72" t="s">
        <v>13</v>
      </c>
      <c r="D364" s="71" t="s">
        <v>986</v>
      </c>
      <c r="E364" s="138">
        <v>0</v>
      </c>
      <c r="F364" s="70"/>
    </row>
    <row r="365" spans="1:6" ht="33" customHeight="1" x14ac:dyDescent="0.3">
      <c r="A365" s="142">
        <v>360</v>
      </c>
      <c r="B365" s="104" t="s">
        <v>455</v>
      </c>
      <c r="C365" s="72" t="s">
        <v>13</v>
      </c>
      <c r="D365" s="71" t="s">
        <v>633</v>
      </c>
      <c r="E365" s="138">
        <v>0</v>
      </c>
      <c r="F365" s="70"/>
    </row>
    <row r="366" spans="1:6" ht="33" customHeight="1" x14ac:dyDescent="0.3">
      <c r="A366" s="142">
        <v>361</v>
      </c>
      <c r="B366" s="104" t="s">
        <v>626</v>
      </c>
      <c r="C366" s="72" t="s">
        <v>13</v>
      </c>
      <c r="D366" s="71" t="s">
        <v>1359</v>
      </c>
      <c r="E366" s="138">
        <v>0</v>
      </c>
      <c r="F366" s="70"/>
    </row>
    <row r="367" spans="1:6" ht="33" customHeight="1" x14ac:dyDescent="0.3">
      <c r="A367" s="142">
        <v>362</v>
      </c>
      <c r="B367" s="104" t="s">
        <v>628</v>
      </c>
      <c r="C367" s="72" t="s">
        <v>13</v>
      </c>
      <c r="D367" s="71" t="s">
        <v>987</v>
      </c>
      <c r="E367" s="138">
        <v>0</v>
      </c>
      <c r="F367" s="70"/>
    </row>
    <row r="368" spans="1:6" ht="33" customHeight="1" x14ac:dyDescent="0.3">
      <c r="A368" s="142">
        <v>363</v>
      </c>
      <c r="B368" s="104" t="s">
        <v>627</v>
      </c>
      <c r="C368" s="72" t="s">
        <v>13</v>
      </c>
      <c r="D368" s="71" t="s">
        <v>987</v>
      </c>
      <c r="E368" s="138">
        <v>0</v>
      </c>
      <c r="F368" s="70"/>
    </row>
    <row r="369" spans="1:6" ht="33" customHeight="1" x14ac:dyDescent="0.3">
      <c r="A369" s="142">
        <v>364</v>
      </c>
      <c r="B369" s="104" t="s">
        <v>625</v>
      </c>
      <c r="C369" s="72" t="s">
        <v>13</v>
      </c>
      <c r="D369" s="71" t="s">
        <v>988</v>
      </c>
      <c r="E369" s="138">
        <v>0</v>
      </c>
      <c r="F369" s="70"/>
    </row>
    <row r="370" spans="1:6" ht="33" customHeight="1" x14ac:dyDescent="0.3">
      <c r="A370" s="142">
        <v>365</v>
      </c>
      <c r="B370" s="104" t="s">
        <v>623</v>
      </c>
      <c r="C370" s="72" t="s">
        <v>13</v>
      </c>
      <c r="D370" s="71"/>
      <c r="E370" s="138">
        <v>0</v>
      </c>
      <c r="F370" s="70"/>
    </row>
    <row r="371" spans="1:6" ht="16.5" customHeight="1" x14ac:dyDescent="0.3">
      <c r="A371" s="141">
        <v>366</v>
      </c>
      <c r="B371" s="61" t="s">
        <v>42</v>
      </c>
      <c r="C371" s="60"/>
      <c r="D371" s="61"/>
      <c r="E371" s="59"/>
      <c r="F371" s="59"/>
    </row>
    <row r="372" spans="1:6" ht="33" customHeight="1" x14ac:dyDescent="0.3">
      <c r="A372" s="142">
        <v>367</v>
      </c>
      <c r="B372" s="104" t="s">
        <v>43</v>
      </c>
      <c r="C372" s="72" t="s">
        <v>13</v>
      </c>
      <c r="D372" s="71" t="s">
        <v>989</v>
      </c>
      <c r="E372" s="138">
        <v>0</v>
      </c>
      <c r="F372" s="70"/>
    </row>
    <row r="373" spans="1:6" ht="33" customHeight="1" x14ac:dyDescent="0.3">
      <c r="A373" s="142">
        <v>368</v>
      </c>
      <c r="B373" s="104" t="s">
        <v>1120</v>
      </c>
      <c r="C373" s="72" t="s">
        <v>8</v>
      </c>
      <c r="D373" s="71" t="s">
        <v>1121</v>
      </c>
      <c r="E373" s="138">
        <v>0</v>
      </c>
      <c r="F373" s="70"/>
    </row>
    <row r="374" spans="1:6" ht="33" customHeight="1" x14ac:dyDescent="0.3">
      <c r="A374" s="142">
        <v>369</v>
      </c>
      <c r="B374" s="104" t="s">
        <v>998</v>
      </c>
      <c r="C374" s="72" t="s">
        <v>13</v>
      </c>
      <c r="D374" s="71" t="s">
        <v>999</v>
      </c>
      <c r="E374" s="138">
        <v>0</v>
      </c>
      <c r="F374" s="70"/>
    </row>
    <row r="375" spans="1:6" ht="33" customHeight="1" x14ac:dyDescent="0.3">
      <c r="A375" s="142">
        <v>370</v>
      </c>
      <c r="B375" s="104" t="s">
        <v>44</v>
      </c>
      <c r="C375" s="72" t="s">
        <v>8</v>
      </c>
      <c r="D375" s="71" t="s">
        <v>990</v>
      </c>
      <c r="E375" s="138">
        <v>0</v>
      </c>
      <c r="F375" s="70"/>
    </row>
    <row r="376" spans="1:6" ht="33" customHeight="1" x14ac:dyDescent="0.3">
      <c r="A376" s="142">
        <v>371</v>
      </c>
      <c r="B376" s="104" t="s">
        <v>1079</v>
      </c>
      <c r="C376" s="72" t="s">
        <v>8</v>
      </c>
      <c r="D376" s="71" t="s">
        <v>991</v>
      </c>
      <c r="E376" s="138">
        <v>0</v>
      </c>
      <c r="F376" s="70"/>
    </row>
    <row r="377" spans="1:6" ht="33" customHeight="1" x14ac:dyDescent="0.3">
      <c r="A377" s="142">
        <v>372</v>
      </c>
      <c r="B377" s="104" t="s">
        <v>629</v>
      </c>
      <c r="C377" s="72" t="s">
        <v>13</v>
      </c>
      <c r="D377" s="71" t="s">
        <v>992</v>
      </c>
      <c r="E377" s="138">
        <v>0</v>
      </c>
      <c r="F377" s="70"/>
    </row>
    <row r="378" spans="1:6" ht="33" customHeight="1" x14ac:dyDescent="0.3">
      <c r="A378" s="142">
        <v>373</v>
      </c>
      <c r="B378" s="104" t="s">
        <v>630</v>
      </c>
      <c r="C378" s="72" t="s">
        <v>13</v>
      </c>
      <c r="D378" s="71" t="s">
        <v>992</v>
      </c>
      <c r="E378" s="138">
        <v>0</v>
      </c>
      <c r="F378" s="70"/>
    </row>
    <row r="379" spans="1:6" ht="33" customHeight="1" x14ac:dyDescent="0.3">
      <c r="A379" s="142">
        <v>374</v>
      </c>
      <c r="B379" s="104" t="s">
        <v>45</v>
      </c>
      <c r="C379" s="72" t="s">
        <v>13</v>
      </c>
      <c r="D379" s="71" t="s">
        <v>993</v>
      </c>
      <c r="E379" s="138">
        <v>0</v>
      </c>
      <c r="F379" s="70"/>
    </row>
    <row r="380" spans="1:6" ht="33" customHeight="1" x14ac:dyDescent="0.3">
      <c r="A380" s="142">
        <v>375</v>
      </c>
      <c r="B380" s="104" t="s">
        <v>634</v>
      </c>
      <c r="C380" s="72" t="s">
        <v>8</v>
      </c>
      <c r="D380" s="71" t="s">
        <v>994</v>
      </c>
      <c r="E380" s="138">
        <v>0</v>
      </c>
      <c r="F380" s="70"/>
    </row>
    <row r="381" spans="1:6" ht="33" customHeight="1" x14ac:dyDescent="0.3">
      <c r="A381" s="142">
        <v>376</v>
      </c>
      <c r="B381" s="104" t="s">
        <v>632</v>
      </c>
      <c r="C381" s="72" t="s">
        <v>15</v>
      </c>
      <c r="D381" s="71" t="s">
        <v>995</v>
      </c>
      <c r="E381" s="138">
        <v>0</v>
      </c>
      <c r="F381" s="70"/>
    </row>
    <row r="382" spans="1:6" ht="33" customHeight="1" x14ac:dyDescent="0.3">
      <c r="A382" s="142">
        <v>377</v>
      </c>
      <c r="B382" s="104" t="s">
        <v>631</v>
      </c>
      <c r="C382" s="72" t="s">
        <v>13</v>
      </c>
      <c r="D382" s="71" t="s">
        <v>996</v>
      </c>
      <c r="E382" s="138">
        <v>0</v>
      </c>
      <c r="F382" s="70"/>
    </row>
    <row r="383" spans="1:6" ht="33" customHeight="1" x14ac:dyDescent="0.3">
      <c r="A383" s="142">
        <v>378</v>
      </c>
      <c r="B383" s="104" t="s">
        <v>247</v>
      </c>
      <c r="C383" s="72" t="s">
        <v>13</v>
      </c>
      <c r="D383" s="71" t="s">
        <v>997</v>
      </c>
      <c r="E383" s="138">
        <v>0</v>
      </c>
      <c r="F383" s="70"/>
    </row>
    <row r="384" spans="1:6" ht="16.5" customHeight="1" x14ac:dyDescent="0.3">
      <c r="A384" s="141">
        <v>379</v>
      </c>
      <c r="B384" s="61" t="s">
        <v>46</v>
      </c>
      <c r="C384" s="60"/>
      <c r="D384" s="61"/>
      <c r="E384" s="59"/>
      <c r="F384" s="59"/>
    </row>
    <row r="385" spans="1:6" ht="33" customHeight="1" x14ac:dyDescent="0.3">
      <c r="A385" s="142">
        <v>380</v>
      </c>
      <c r="B385" s="104" t="s">
        <v>636</v>
      </c>
      <c r="C385" s="72" t="s">
        <v>13</v>
      </c>
      <c r="D385" s="71" t="s">
        <v>1002</v>
      </c>
      <c r="E385" s="138">
        <v>0</v>
      </c>
      <c r="F385" s="70"/>
    </row>
    <row r="386" spans="1:6" ht="33" customHeight="1" x14ac:dyDescent="0.3">
      <c r="A386" s="142">
        <v>381</v>
      </c>
      <c r="B386" s="104" t="s">
        <v>657</v>
      </c>
      <c r="C386" s="72" t="s">
        <v>13</v>
      </c>
      <c r="D386" s="71" t="s">
        <v>1003</v>
      </c>
      <c r="E386" s="138">
        <v>0</v>
      </c>
      <c r="F386" s="70"/>
    </row>
    <row r="387" spans="1:6" ht="33" customHeight="1" x14ac:dyDescent="0.3">
      <c r="A387" s="142">
        <v>382</v>
      </c>
      <c r="B387" s="104" t="s">
        <v>1000</v>
      </c>
      <c r="C387" s="72" t="s">
        <v>15</v>
      </c>
      <c r="D387" s="71" t="s">
        <v>1004</v>
      </c>
      <c r="E387" s="138">
        <v>0</v>
      </c>
      <c r="F387" s="70"/>
    </row>
    <row r="388" spans="1:6" ht="33" customHeight="1" x14ac:dyDescent="0.3">
      <c r="A388" s="142">
        <v>383</v>
      </c>
      <c r="B388" s="104" t="s">
        <v>637</v>
      </c>
      <c r="C388" s="72" t="s">
        <v>8</v>
      </c>
      <c r="D388" s="71" t="s">
        <v>1005</v>
      </c>
      <c r="E388" s="138">
        <v>0</v>
      </c>
      <c r="F388" s="70"/>
    </row>
    <row r="389" spans="1:6" ht="33" customHeight="1" x14ac:dyDescent="0.3">
      <c r="A389" s="142">
        <v>384</v>
      </c>
      <c r="B389" s="104" t="s">
        <v>638</v>
      </c>
      <c r="C389" s="72" t="s">
        <v>13</v>
      </c>
      <c r="D389" s="71" t="s">
        <v>1005</v>
      </c>
      <c r="E389" s="138">
        <v>0</v>
      </c>
      <c r="F389" s="70"/>
    </row>
    <row r="390" spans="1:6" ht="33" customHeight="1" x14ac:dyDescent="0.3">
      <c r="A390" s="142">
        <v>385</v>
      </c>
      <c r="B390" s="104" t="s">
        <v>47</v>
      </c>
      <c r="C390" s="72" t="s">
        <v>8</v>
      </c>
      <c r="D390" s="71" t="s">
        <v>1006</v>
      </c>
      <c r="E390" s="138">
        <v>0</v>
      </c>
      <c r="F390" s="70"/>
    </row>
    <row r="391" spans="1:6" ht="33" customHeight="1" x14ac:dyDescent="0.3">
      <c r="A391" s="142">
        <v>386</v>
      </c>
      <c r="B391" s="104" t="s">
        <v>660</v>
      </c>
      <c r="C391" s="72" t="s">
        <v>173</v>
      </c>
      <c r="D391" s="71" t="s">
        <v>1007</v>
      </c>
      <c r="E391" s="138">
        <v>0</v>
      </c>
      <c r="F391" s="70"/>
    </row>
    <row r="392" spans="1:6" ht="33" customHeight="1" x14ac:dyDescent="0.3">
      <c r="A392" s="142">
        <v>387</v>
      </c>
      <c r="B392" s="104" t="s">
        <v>248</v>
      </c>
      <c r="C392" s="72" t="s">
        <v>15</v>
      </c>
      <c r="D392" s="71" t="s">
        <v>1008</v>
      </c>
      <c r="E392" s="138">
        <v>0</v>
      </c>
      <c r="F392" s="70"/>
    </row>
    <row r="393" spans="1:6" ht="33" customHeight="1" x14ac:dyDescent="0.3">
      <c r="A393" s="142">
        <v>388</v>
      </c>
      <c r="B393" s="104" t="s">
        <v>249</v>
      </c>
      <c r="C393" s="72" t="s">
        <v>8</v>
      </c>
      <c r="D393" s="71" t="s">
        <v>1009</v>
      </c>
      <c r="E393" s="138">
        <v>0</v>
      </c>
      <c r="F393" s="70"/>
    </row>
    <row r="394" spans="1:6" ht="33" customHeight="1" x14ac:dyDescent="0.3">
      <c r="A394" s="142">
        <v>389</v>
      </c>
      <c r="B394" s="104" t="s">
        <v>1001</v>
      </c>
      <c r="C394" s="72" t="s">
        <v>8</v>
      </c>
      <c r="D394" s="71" t="s">
        <v>1010</v>
      </c>
      <c r="E394" s="138">
        <v>0</v>
      </c>
      <c r="F394" s="70"/>
    </row>
    <row r="395" spans="1:6" ht="33" customHeight="1" x14ac:dyDescent="0.3">
      <c r="A395" s="142">
        <v>390</v>
      </c>
      <c r="B395" s="104" t="s">
        <v>250</v>
      </c>
      <c r="C395" s="72" t="s">
        <v>23</v>
      </c>
      <c r="D395" s="71" t="s">
        <v>645</v>
      </c>
      <c r="E395" s="138">
        <v>0</v>
      </c>
      <c r="F395" s="70"/>
    </row>
    <row r="396" spans="1:6" ht="16.5" customHeight="1" x14ac:dyDescent="0.3">
      <c r="A396" s="141">
        <v>391</v>
      </c>
      <c r="B396" s="58" t="s">
        <v>48</v>
      </c>
      <c r="C396" s="57"/>
      <c r="D396" s="58"/>
      <c r="E396" s="56"/>
      <c r="F396" s="56"/>
    </row>
    <row r="397" spans="1:6" ht="33" customHeight="1" x14ac:dyDescent="0.3">
      <c r="A397" s="142">
        <v>392</v>
      </c>
      <c r="B397" s="104" t="s">
        <v>651</v>
      </c>
      <c r="C397" s="72" t="s">
        <v>142</v>
      </c>
      <c r="D397" s="71"/>
      <c r="E397" s="138">
        <v>0</v>
      </c>
      <c r="F397" s="70"/>
    </row>
    <row r="398" spans="1:6" ht="33" customHeight="1" x14ac:dyDescent="0.3">
      <c r="A398" s="142">
        <v>393</v>
      </c>
      <c r="B398" s="104" t="s">
        <v>643</v>
      </c>
      <c r="C398" s="72" t="s">
        <v>13</v>
      </c>
      <c r="D398" s="71" t="s">
        <v>1360</v>
      </c>
      <c r="E398" s="138">
        <v>0</v>
      </c>
      <c r="F398" s="70"/>
    </row>
    <row r="399" spans="1:6" ht="33" customHeight="1" x14ac:dyDescent="0.3">
      <c r="A399" s="142">
        <v>394</v>
      </c>
      <c r="B399" s="104" t="s">
        <v>642</v>
      </c>
      <c r="C399" s="72" t="s">
        <v>23</v>
      </c>
      <c r="D399" s="71" t="s">
        <v>1361</v>
      </c>
      <c r="E399" s="138">
        <v>0</v>
      </c>
      <c r="F399" s="70"/>
    </row>
    <row r="400" spans="1:6" ht="33" customHeight="1" x14ac:dyDescent="0.3">
      <c r="A400" s="142">
        <v>395</v>
      </c>
      <c r="B400" s="104" t="s">
        <v>640</v>
      </c>
      <c r="C400" s="72" t="s">
        <v>639</v>
      </c>
      <c r="D400" s="71" t="s">
        <v>1013</v>
      </c>
      <c r="E400" s="138">
        <v>0</v>
      </c>
      <c r="F400" s="70"/>
    </row>
    <row r="401" spans="1:6" ht="33" customHeight="1" x14ac:dyDescent="0.3">
      <c r="A401" s="142">
        <v>396</v>
      </c>
      <c r="B401" s="104" t="s">
        <v>661</v>
      </c>
      <c r="C401" s="72" t="s">
        <v>13</v>
      </c>
      <c r="D401" s="71" t="s">
        <v>1014</v>
      </c>
      <c r="E401" s="138">
        <v>0</v>
      </c>
      <c r="F401" s="70"/>
    </row>
    <row r="402" spans="1:6" ht="33" customHeight="1" x14ac:dyDescent="0.3">
      <c r="A402" s="142">
        <v>397</v>
      </c>
      <c r="B402" s="104" t="s">
        <v>644</v>
      </c>
      <c r="C402" s="72" t="s">
        <v>23</v>
      </c>
      <c r="D402" s="71" t="s">
        <v>1015</v>
      </c>
      <c r="E402" s="138">
        <v>0</v>
      </c>
      <c r="F402" s="70"/>
    </row>
    <row r="403" spans="1:6" ht="33" customHeight="1" x14ac:dyDescent="0.3">
      <c r="A403" s="142">
        <v>398</v>
      </c>
      <c r="B403" s="104" t="s">
        <v>641</v>
      </c>
      <c r="C403" s="72" t="s">
        <v>23</v>
      </c>
      <c r="D403" s="71" t="s">
        <v>1016</v>
      </c>
      <c r="E403" s="138">
        <v>0</v>
      </c>
      <c r="F403" s="70"/>
    </row>
    <row r="404" spans="1:6" ht="33" customHeight="1" x14ac:dyDescent="0.3">
      <c r="A404" s="142">
        <v>399</v>
      </c>
      <c r="B404" s="104" t="s">
        <v>1011</v>
      </c>
      <c r="C404" s="72" t="s">
        <v>13</v>
      </c>
      <c r="D404" s="71" t="s">
        <v>1017</v>
      </c>
      <c r="E404" s="138">
        <v>0</v>
      </c>
      <c r="F404" s="70"/>
    </row>
    <row r="405" spans="1:6" ht="33" customHeight="1" x14ac:dyDescent="0.3">
      <c r="A405" s="142">
        <v>400</v>
      </c>
      <c r="B405" s="104" t="s">
        <v>1012</v>
      </c>
      <c r="C405" s="72" t="s">
        <v>13</v>
      </c>
      <c r="D405" s="71" t="s">
        <v>1018</v>
      </c>
      <c r="E405" s="138">
        <v>0</v>
      </c>
      <c r="F405" s="70"/>
    </row>
    <row r="406" spans="1:6" ht="33" customHeight="1" x14ac:dyDescent="0.3">
      <c r="A406" s="142">
        <v>401</v>
      </c>
      <c r="B406" s="104" t="s">
        <v>658</v>
      </c>
      <c r="C406" s="72" t="s">
        <v>8</v>
      </c>
      <c r="D406" s="71" t="s">
        <v>1019</v>
      </c>
      <c r="E406" s="138">
        <v>0</v>
      </c>
      <c r="F406" s="70"/>
    </row>
    <row r="407" spans="1:6" ht="33" customHeight="1" x14ac:dyDescent="0.3">
      <c r="A407" s="142">
        <v>402</v>
      </c>
      <c r="B407" s="104" t="s">
        <v>1531</v>
      </c>
      <c r="C407" s="72" t="s">
        <v>13</v>
      </c>
      <c r="D407" s="71" t="s">
        <v>1565</v>
      </c>
      <c r="E407" s="138">
        <v>0</v>
      </c>
      <c r="F407" s="70"/>
    </row>
    <row r="408" spans="1:6" ht="33" customHeight="1" x14ac:dyDescent="0.3">
      <c r="A408" s="142">
        <v>403</v>
      </c>
      <c r="B408" s="104" t="s">
        <v>1532</v>
      </c>
      <c r="C408" s="72" t="s">
        <v>8</v>
      </c>
      <c r="D408" s="71" t="s">
        <v>2317</v>
      </c>
      <c r="E408" s="138">
        <v>0</v>
      </c>
      <c r="F408" s="70"/>
    </row>
    <row r="409" spans="1:6" ht="16.5" customHeight="1" x14ac:dyDescent="0.3">
      <c r="A409" s="141">
        <v>404</v>
      </c>
      <c r="B409" s="61" t="s">
        <v>49</v>
      </c>
      <c r="C409" s="60"/>
      <c r="D409" s="61"/>
      <c r="E409" s="59"/>
      <c r="F409" s="59"/>
    </row>
    <row r="410" spans="1:6" ht="33" customHeight="1" x14ac:dyDescent="0.3">
      <c r="A410" s="142">
        <v>405</v>
      </c>
      <c r="B410" s="104" t="s">
        <v>50</v>
      </c>
      <c r="C410" s="72" t="s">
        <v>251</v>
      </c>
      <c r="D410" s="71" t="s">
        <v>2318</v>
      </c>
      <c r="E410" s="138">
        <v>0</v>
      </c>
      <c r="F410" s="70"/>
    </row>
    <row r="411" spans="1:6" ht="33" customHeight="1" x14ac:dyDescent="0.3">
      <c r="A411" s="142">
        <v>406</v>
      </c>
      <c r="B411" s="104" t="s">
        <v>1554</v>
      </c>
      <c r="C411" s="72" t="s">
        <v>13</v>
      </c>
      <c r="D411" s="71" t="s">
        <v>1022</v>
      </c>
      <c r="E411" s="138">
        <v>0</v>
      </c>
      <c r="F411" s="70"/>
    </row>
    <row r="412" spans="1:6" ht="33" customHeight="1" x14ac:dyDescent="0.3">
      <c r="A412" s="142">
        <v>407</v>
      </c>
      <c r="B412" s="104" t="s">
        <v>2319</v>
      </c>
      <c r="C412" s="72" t="s">
        <v>13</v>
      </c>
      <c r="D412" s="71" t="s">
        <v>1555</v>
      </c>
      <c r="E412" s="138">
        <v>0</v>
      </c>
      <c r="F412" s="70"/>
    </row>
    <row r="413" spans="1:6" ht="33" customHeight="1" x14ac:dyDescent="0.3">
      <c r="A413" s="142">
        <v>408</v>
      </c>
      <c r="B413" s="104" t="s">
        <v>252</v>
      </c>
      <c r="C413" s="72" t="s">
        <v>23</v>
      </c>
      <c r="D413" s="71" t="s">
        <v>1023</v>
      </c>
      <c r="E413" s="138">
        <v>0</v>
      </c>
      <c r="F413" s="70"/>
    </row>
    <row r="414" spans="1:6" ht="33" customHeight="1" x14ac:dyDescent="0.3">
      <c r="A414" s="142">
        <v>409</v>
      </c>
      <c r="B414" s="104" t="s">
        <v>662</v>
      </c>
      <c r="C414" s="72" t="s">
        <v>13</v>
      </c>
      <c r="D414" s="71"/>
      <c r="E414" s="138">
        <v>0</v>
      </c>
      <c r="F414" s="70"/>
    </row>
    <row r="415" spans="1:6" ht="33" customHeight="1" x14ac:dyDescent="0.3">
      <c r="A415" s="142">
        <v>410</v>
      </c>
      <c r="B415" s="104" t="s">
        <v>51</v>
      </c>
      <c r="C415" s="72" t="s">
        <v>15</v>
      </c>
      <c r="D415" s="71" t="s">
        <v>2320</v>
      </c>
      <c r="E415" s="138">
        <v>0</v>
      </c>
      <c r="F415" s="70"/>
    </row>
    <row r="416" spans="1:6" ht="33" customHeight="1" x14ac:dyDescent="0.3">
      <c r="A416" s="142">
        <v>411</v>
      </c>
      <c r="B416" s="104" t="s">
        <v>52</v>
      </c>
      <c r="C416" s="72" t="s">
        <v>15</v>
      </c>
      <c r="D416" s="71" t="s">
        <v>2321</v>
      </c>
      <c r="E416" s="138">
        <v>0</v>
      </c>
      <c r="F416" s="70"/>
    </row>
    <row r="417" spans="1:6" ht="33" customHeight="1" x14ac:dyDescent="0.3">
      <c r="A417" s="142">
        <v>412</v>
      </c>
      <c r="B417" s="104" t="s">
        <v>1026</v>
      </c>
      <c r="C417" s="72" t="s">
        <v>15</v>
      </c>
      <c r="D417" s="71" t="s">
        <v>1024</v>
      </c>
      <c r="E417" s="138">
        <v>0</v>
      </c>
      <c r="F417" s="70"/>
    </row>
    <row r="418" spans="1:6" ht="33" customHeight="1" x14ac:dyDescent="0.3">
      <c r="A418" s="142">
        <v>413</v>
      </c>
      <c r="B418" s="104" t="s">
        <v>53</v>
      </c>
      <c r="C418" s="72" t="s">
        <v>15</v>
      </c>
      <c r="D418" s="71" t="s">
        <v>2322</v>
      </c>
      <c r="E418" s="138">
        <v>0</v>
      </c>
      <c r="F418" s="70"/>
    </row>
    <row r="419" spans="1:6" ht="33" customHeight="1" x14ac:dyDescent="0.3">
      <c r="A419" s="142">
        <v>414</v>
      </c>
      <c r="B419" s="104" t="s">
        <v>484</v>
      </c>
      <c r="C419" s="72" t="s">
        <v>15</v>
      </c>
      <c r="D419" s="71" t="s">
        <v>2323</v>
      </c>
      <c r="E419" s="138">
        <v>0</v>
      </c>
      <c r="F419" s="70"/>
    </row>
    <row r="420" spans="1:6" ht="33" customHeight="1" x14ac:dyDescent="0.3">
      <c r="A420" s="142">
        <v>415</v>
      </c>
      <c r="B420" s="104" t="s">
        <v>253</v>
      </c>
      <c r="C420" s="72" t="s">
        <v>8</v>
      </c>
      <c r="D420" s="71" t="s">
        <v>1025</v>
      </c>
      <c r="E420" s="138">
        <v>0</v>
      </c>
      <c r="F420" s="70"/>
    </row>
    <row r="421" spans="1:6" ht="33" customHeight="1" x14ac:dyDescent="0.3">
      <c r="A421" s="142">
        <v>416</v>
      </c>
      <c r="B421" s="104" t="s">
        <v>663</v>
      </c>
      <c r="C421" s="72" t="s">
        <v>15</v>
      </c>
      <c r="D421" s="71" t="s">
        <v>926</v>
      </c>
      <c r="E421" s="138">
        <v>0</v>
      </c>
      <c r="F421" s="70"/>
    </row>
    <row r="422" spans="1:6" ht="33" customHeight="1" x14ac:dyDescent="0.3">
      <c r="A422" s="142">
        <v>417</v>
      </c>
      <c r="B422" s="104" t="s">
        <v>664</v>
      </c>
      <c r="C422" s="72" t="s">
        <v>15</v>
      </c>
      <c r="D422" s="71" t="s">
        <v>1370</v>
      </c>
      <c r="E422" s="138">
        <v>0</v>
      </c>
      <c r="F422" s="70"/>
    </row>
    <row r="423" spans="1:6" ht="375" customHeight="1" x14ac:dyDescent="0.3">
      <c r="A423" s="142">
        <v>418</v>
      </c>
      <c r="B423" s="104" t="s">
        <v>646</v>
      </c>
      <c r="C423" s="72" t="s">
        <v>142</v>
      </c>
      <c r="D423" s="71" t="s">
        <v>1781</v>
      </c>
      <c r="E423" s="138">
        <v>0</v>
      </c>
      <c r="F423" s="70"/>
    </row>
    <row r="424" spans="1:6" ht="33" customHeight="1" x14ac:dyDescent="0.3">
      <c r="A424" s="142">
        <v>419</v>
      </c>
      <c r="B424" s="104" t="s">
        <v>653</v>
      </c>
      <c r="C424" s="72" t="s">
        <v>15</v>
      </c>
      <c r="D424" s="71" t="s">
        <v>1036</v>
      </c>
      <c r="E424" s="138">
        <v>0</v>
      </c>
      <c r="F424" s="70"/>
    </row>
    <row r="425" spans="1:6" ht="33" customHeight="1" x14ac:dyDescent="0.3">
      <c r="A425" s="142">
        <v>420</v>
      </c>
      <c r="B425" s="104" t="s">
        <v>1119</v>
      </c>
      <c r="C425" s="72" t="s">
        <v>15</v>
      </c>
      <c r="D425" s="71" t="s">
        <v>1362</v>
      </c>
      <c r="E425" s="138">
        <v>0</v>
      </c>
      <c r="F425" s="70"/>
    </row>
    <row r="426" spans="1:6" ht="33" customHeight="1" x14ac:dyDescent="0.3">
      <c r="A426" s="142">
        <v>421</v>
      </c>
      <c r="B426" s="104" t="s">
        <v>655</v>
      </c>
      <c r="C426" s="72" t="s">
        <v>15</v>
      </c>
      <c r="D426" s="71" t="s">
        <v>1034</v>
      </c>
      <c r="E426" s="138">
        <v>0</v>
      </c>
      <c r="F426" s="70"/>
    </row>
    <row r="427" spans="1:6" ht="33" customHeight="1" x14ac:dyDescent="0.3">
      <c r="A427" s="142">
        <v>422</v>
      </c>
      <c r="B427" s="104" t="s">
        <v>659</v>
      </c>
      <c r="C427" s="72" t="s">
        <v>13</v>
      </c>
      <c r="D427" s="71" t="s">
        <v>1363</v>
      </c>
      <c r="E427" s="138">
        <v>0</v>
      </c>
      <c r="F427" s="70"/>
    </row>
    <row r="428" spans="1:6" ht="33" customHeight="1" x14ac:dyDescent="0.3">
      <c r="A428" s="142">
        <v>423</v>
      </c>
      <c r="B428" s="104" t="s">
        <v>254</v>
      </c>
      <c r="C428" s="72" t="s">
        <v>23</v>
      </c>
      <c r="D428" s="71" t="s">
        <v>1027</v>
      </c>
      <c r="E428" s="138">
        <v>0</v>
      </c>
      <c r="F428" s="70"/>
    </row>
    <row r="429" spans="1:6" ht="33" customHeight="1" x14ac:dyDescent="0.3">
      <c r="A429" s="142">
        <v>424</v>
      </c>
      <c r="B429" s="104" t="s">
        <v>467</v>
      </c>
      <c r="C429" s="72" t="s">
        <v>54</v>
      </c>
      <c r="D429" s="71" t="s">
        <v>1028</v>
      </c>
      <c r="E429" s="138">
        <v>0</v>
      </c>
      <c r="F429" s="70"/>
    </row>
    <row r="430" spans="1:6" ht="33" customHeight="1" x14ac:dyDescent="0.3">
      <c r="A430" s="142">
        <v>425</v>
      </c>
      <c r="B430" s="104" t="s">
        <v>654</v>
      </c>
      <c r="C430" s="72" t="s">
        <v>8</v>
      </c>
      <c r="D430" s="71" t="s">
        <v>1364</v>
      </c>
      <c r="E430" s="138">
        <v>0</v>
      </c>
      <c r="F430" s="70"/>
    </row>
    <row r="431" spans="1:6" ht="33" customHeight="1" x14ac:dyDescent="0.3">
      <c r="A431" s="142">
        <v>426</v>
      </c>
      <c r="B431" s="104" t="s">
        <v>2309</v>
      </c>
      <c r="C431" s="72" t="s">
        <v>8</v>
      </c>
      <c r="D431" s="71" t="s">
        <v>1030</v>
      </c>
      <c r="E431" s="138">
        <v>0</v>
      </c>
      <c r="F431" s="70"/>
    </row>
    <row r="432" spans="1:6" ht="33" customHeight="1" x14ac:dyDescent="0.3">
      <c r="A432" s="142">
        <v>427</v>
      </c>
      <c r="B432" s="104" t="s">
        <v>255</v>
      </c>
      <c r="C432" s="72" t="s">
        <v>15</v>
      </c>
      <c r="D432" s="71" t="s">
        <v>1029</v>
      </c>
      <c r="E432" s="138">
        <v>0</v>
      </c>
      <c r="F432" s="70"/>
    </row>
    <row r="433" spans="1:6" ht="33" customHeight="1" x14ac:dyDescent="0.3">
      <c r="A433" s="142">
        <v>428</v>
      </c>
      <c r="B433" s="104" t="s">
        <v>650</v>
      </c>
      <c r="C433" s="72" t="s">
        <v>15</v>
      </c>
      <c r="D433" s="71"/>
      <c r="E433" s="138">
        <v>0</v>
      </c>
      <c r="F433" s="70"/>
    </row>
    <row r="434" spans="1:6" ht="33" customHeight="1" x14ac:dyDescent="0.3">
      <c r="A434" s="142">
        <v>429</v>
      </c>
      <c r="B434" s="104" t="s">
        <v>1552</v>
      </c>
      <c r="C434" s="72" t="s">
        <v>15</v>
      </c>
      <c r="D434" s="71"/>
      <c r="E434" s="138">
        <v>0</v>
      </c>
      <c r="F434" s="70"/>
    </row>
    <row r="435" spans="1:6" ht="33" customHeight="1" x14ac:dyDescent="0.3">
      <c r="A435" s="142">
        <v>430</v>
      </c>
      <c r="B435" s="104" t="s">
        <v>1553</v>
      </c>
      <c r="C435" s="72" t="s">
        <v>15</v>
      </c>
      <c r="D435" s="71"/>
      <c r="E435" s="138">
        <v>0</v>
      </c>
      <c r="F435" s="70"/>
    </row>
    <row r="436" spans="1:6" ht="33" customHeight="1" x14ac:dyDescent="0.3">
      <c r="A436" s="142">
        <v>431</v>
      </c>
      <c r="B436" s="104" t="s">
        <v>477</v>
      </c>
      <c r="C436" s="72" t="s">
        <v>8</v>
      </c>
      <c r="D436" s="71" t="s">
        <v>1030</v>
      </c>
      <c r="E436" s="138">
        <v>0</v>
      </c>
      <c r="F436" s="70"/>
    </row>
    <row r="437" spans="1:6" ht="33" customHeight="1" x14ac:dyDescent="0.3">
      <c r="A437" s="142">
        <v>432</v>
      </c>
      <c r="B437" s="104" t="s">
        <v>1200</v>
      </c>
      <c r="C437" s="72" t="s">
        <v>15</v>
      </c>
      <c r="D437" s="71" t="s">
        <v>1031</v>
      </c>
      <c r="E437" s="138">
        <v>0</v>
      </c>
      <c r="F437" s="70"/>
    </row>
    <row r="438" spans="1:6" ht="33" customHeight="1" x14ac:dyDescent="0.3">
      <c r="A438" s="142">
        <v>433</v>
      </c>
      <c r="B438" s="104" t="s">
        <v>647</v>
      </c>
      <c r="C438" s="72" t="s">
        <v>15</v>
      </c>
      <c r="D438" s="71" t="s">
        <v>1032</v>
      </c>
      <c r="E438" s="138">
        <v>0</v>
      </c>
      <c r="F438" s="70"/>
    </row>
    <row r="439" spans="1:6" ht="33" customHeight="1" x14ac:dyDescent="0.3">
      <c r="A439" s="142">
        <v>434</v>
      </c>
      <c r="B439" s="104" t="s">
        <v>1202</v>
      </c>
      <c r="C439" s="72" t="s">
        <v>1201</v>
      </c>
      <c r="D439" s="71" t="s">
        <v>1033</v>
      </c>
      <c r="E439" s="138">
        <v>0</v>
      </c>
      <c r="F439" s="70"/>
    </row>
    <row r="440" spans="1:6" ht="33" customHeight="1" x14ac:dyDescent="0.3">
      <c r="A440" s="142">
        <v>435</v>
      </c>
      <c r="B440" s="104" t="s">
        <v>648</v>
      </c>
      <c r="C440" s="72" t="s">
        <v>1201</v>
      </c>
      <c r="D440" s="71" t="s">
        <v>1541</v>
      </c>
      <c r="E440" s="138">
        <v>0</v>
      </c>
      <c r="F440" s="70"/>
    </row>
    <row r="441" spans="1:6" ht="33" customHeight="1" x14ac:dyDescent="0.3">
      <c r="A441" s="142">
        <v>436</v>
      </c>
      <c r="B441" s="104" t="s">
        <v>649</v>
      </c>
      <c r="C441" s="72" t="s">
        <v>15</v>
      </c>
      <c r="D441" s="71" t="s">
        <v>2310</v>
      </c>
      <c r="E441" s="138">
        <v>0</v>
      </c>
      <c r="F441" s="70"/>
    </row>
    <row r="442" spans="1:6" ht="33" customHeight="1" x14ac:dyDescent="0.3">
      <c r="A442" s="142">
        <v>437</v>
      </c>
      <c r="B442" s="104" t="s">
        <v>256</v>
      </c>
      <c r="C442" s="72" t="s">
        <v>15</v>
      </c>
      <c r="D442" s="71"/>
      <c r="E442" s="138">
        <v>0</v>
      </c>
      <c r="F442" s="70"/>
    </row>
    <row r="443" spans="1:6" ht="62.4" x14ac:dyDescent="0.3">
      <c r="A443" s="142">
        <v>438</v>
      </c>
      <c r="B443" s="104" t="s">
        <v>2281</v>
      </c>
      <c r="C443" s="72" t="s">
        <v>239</v>
      </c>
      <c r="D443" s="71" t="s">
        <v>2283</v>
      </c>
      <c r="E443" s="138">
        <v>0</v>
      </c>
      <c r="F443" s="70"/>
    </row>
    <row r="444" spans="1:6" ht="46.8" x14ac:dyDescent="0.3">
      <c r="A444" s="142">
        <v>439</v>
      </c>
      <c r="B444" s="104" t="s">
        <v>2282</v>
      </c>
      <c r="C444" s="72" t="s">
        <v>239</v>
      </c>
      <c r="D444" s="71" t="s">
        <v>2284</v>
      </c>
      <c r="E444" s="138">
        <v>0</v>
      </c>
      <c r="F444" s="70"/>
    </row>
    <row r="445" spans="1:6" ht="33" customHeight="1" x14ac:dyDescent="0.3">
      <c r="A445" s="142">
        <v>440</v>
      </c>
      <c r="B445" s="104" t="s">
        <v>652</v>
      </c>
      <c r="C445" s="72" t="s">
        <v>239</v>
      </c>
      <c r="D445" s="71" t="s">
        <v>1563</v>
      </c>
      <c r="E445" s="138">
        <v>0</v>
      </c>
      <c r="F445" s="70"/>
    </row>
    <row r="446" spans="1:6" ht="33" customHeight="1" x14ac:dyDescent="0.3">
      <c r="A446" s="142">
        <v>441</v>
      </c>
      <c r="B446" s="104" t="s">
        <v>257</v>
      </c>
      <c r="C446" s="72" t="s">
        <v>239</v>
      </c>
      <c r="D446" s="71"/>
      <c r="E446" s="138">
        <v>0</v>
      </c>
      <c r="F446" s="70"/>
    </row>
    <row r="447" spans="1:6" ht="33" customHeight="1" x14ac:dyDescent="0.3">
      <c r="A447" s="142">
        <v>442</v>
      </c>
      <c r="B447" s="104" t="s">
        <v>1077</v>
      </c>
      <c r="C447" s="72" t="s">
        <v>1199</v>
      </c>
      <c r="D447" s="71"/>
      <c r="E447" s="138">
        <v>0</v>
      </c>
      <c r="F447" s="70"/>
    </row>
    <row r="448" spans="1:6" ht="33" customHeight="1" x14ac:dyDescent="0.3">
      <c r="A448" s="142">
        <v>443</v>
      </c>
      <c r="B448" s="104" t="s">
        <v>1037</v>
      </c>
      <c r="C448" s="72" t="s">
        <v>15</v>
      </c>
      <c r="D448" s="71"/>
      <c r="E448" s="138">
        <v>0</v>
      </c>
      <c r="F448" s="70"/>
    </row>
    <row r="449" spans="1:34" ht="33" customHeight="1" x14ac:dyDescent="0.3">
      <c r="A449" s="142">
        <v>444</v>
      </c>
      <c r="B449" s="104" t="s">
        <v>1365</v>
      </c>
      <c r="C449" s="72" t="s">
        <v>15</v>
      </c>
      <c r="D449" s="71"/>
      <c r="E449" s="138">
        <v>0</v>
      </c>
      <c r="F449" s="70"/>
    </row>
    <row r="450" spans="1:34" ht="33" customHeight="1" x14ac:dyDescent="0.3">
      <c r="A450" s="142">
        <v>445</v>
      </c>
      <c r="B450" s="104" t="s">
        <v>1366</v>
      </c>
      <c r="C450" s="72" t="s">
        <v>13</v>
      </c>
      <c r="D450" s="71" t="s">
        <v>1367</v>
      </c>
      <c r="E450" s="138">
        <v>0</v>
      </c>
      <c r="F450" s="70"/>
    </row>
    <row r="451" spans="1:34" ht="33" customHeight="1" x14ac:dyDescent="0.3">
      <c r="A451" s="142">
        <v>446</v>
      </c>
      <c r="B451" s="104" t="s">
        <v>1368</v>
      </c>
      <c r="C451" s="72" t="s">
        <v>15</v>
      </c>
      <c r="D451" s="71"/>
      <c r="E451" s="138">
        <v>0</v>
      </c>
      <c r="F451" s="70"/>
    </row>
    <row r="452" spans="1:34" ht="33" customHeight="1" x14ac:dyDescent="0.3">
      <c r="A452" s="142">
        <v>447</v>
      </c>
      <c r="B452" s="104" t="s">
        <v>1123</v>
      </c>
      <c r="C452" s="72" t="s">
        <v>15</v>
      </c>
      <c r="D452" s="71"/>
      <c r="E452" s="138">
        <v>0</v>
      </c>
      <c r="F452" s="70"/>
    </row>
    <row r="453" spans="1:34" ht="33" customHeight="1" x14ac:dyDescent="0.3">
      <c r="A453" s="142">
        <v>448</v>
      </c>
      <c r="B453" s="104" t="s">
        <v>1187</v>
      </c>
      <c r="C453" s="72" t="s">
        <v>15</v>
      </c>
      <c r="D453" s="71" t="s">
        <v>1369</v>
      </c>
      <c r="E453" s="138">
        <v>0</v>
      </c>
      <c r="F453" s="70"/>
    </row>
    <row r="454" spans="1:34" ht="33" customHeight="1" x14ac:dyDescent="0.3">
      <c r="A454" s="142">
        <v>449</v>
      </c>
      <c r="B454" s="104" t="s">
        <v>1473</v>
      </c>
      <c r="C454" s="72" t="s">
        <v>239</v>
      </c>
      <c r="D454" s="71" t="s">
        <v>1529</v>
      </c>
      <c r="E454" s="138">
        <v>0</v>
      </c>
      <c r="F454" s="70"/>
    </row>
    <row r="455" spans="1:34" ht="33" customHeight="1" x14ac:dyDescent="0.3">
      <c r="A455" s="142">
        <v>450</v>
      </c>
      <c r="B455" s="104" t="s">
        <v>1530</v>
      </c>
      <c r="C455" s="72" t="s">
        <v>239</v>
      </c>
      <c r="D455" s="71" t="s">
        <v>1529</v>
      </c>
      <c r="E455" s="138">
        <v>0</v>
      </c>
      <c r="F455" s="70"/>
    </row>
    <row r="456" spans="1:34" ht="33" customHeight="1" x14ac:dyDescent="0.3">
      <c r="A456" s="142">
        <v>451</v>
      </c>
      <c r="B456" s="104" t="s">
        <v>1474</v>
      </c>
      <c r="C456" s="72" t="s">
        <v>239</v>
      </c>
      <c r="D456" s="71" t="s">
        <v>1529</v>
      </c>
      <c r="E456" s="138">
        <v>0</v>
      </c>
      <c r="F456" s="70"/>
    </row>
    <row r="457" spans="1:34" ht="33" customHeight="1" x14ac:dyDescent="0.3">
      <c r="A457" s="142">
        <v>452</v>
      </c>
      <c r="B457" s="104" t="s">
        <v>1479</v>
      </c>
      <c r="C457" s="72" t="s">
        <v>15</v>
      </c>
      <c r="D457" s="71"/>
      <c r="E457" s="138">
        <v>0</v>
      </c>
      <c r="F457" s="70"/>
    </row>
    <row r="458" spans="1:34" ht="33" customHeight="1" x14ac:dyDescent="0.3">
      <c r="A458" s="142">
        <v>453</v>
      </c>
      <c r="B458" s="104" t="s">
        <v>1480</v>
      </c>
      <c r="C458" s="72" t="s">
        <v>15</v>
      </c>
      <c r="D458" s="71"/>
      <c r="E458" s="138">
        <v>0</v>
      </c>
      <c r="F458" s="70"/>
    </row>
    <row r="459" spans="1:34" ht="33" customHeight="1" x14ac:dyDescent="0.3">
      <c r="A459" s="142">
        <v>454</v>
      </c>
      <c r="B459" s="104" t="s">
        <v>2285</v>
      </c>
      <c r="C459" s="72" t="s">
        <v>1782</v>
      </c>
      <c r="D459" s="71" t="s">
        <v>1989</v>
      </c>
      <c r="E459" s="138">
        <v>0</v>
      </c>
      <c r="F459" s="70"/>
    </row>
    <row r="460" spans="1:34" ht="33" customHeight="1" x14ac:dyDescent="0.3">
      <c r="A460" s="142">
        <v>455</v>
      </c>
      <c r="B460" s="104" t="s">
        <v>2286</v>
      </c>
      <c r="C460" s="72" t="s">
        <v>1782</v>
      </c>
      <c r="D460" s="71" t="s">
        <v>1990</v>
      </c>
      <c r="E460" s="138">
        <v>0</v>
      </c>
      <c r="F460" s="70"/>
    </row>
    <row r="461" spans="1:34" ht="16.5" customHeight="1" x14ac:dyDescent="0.3">
      <c r="A461" s="141">
        <v>456</v>
      </c>
      <c r="B461" s="61" t="s">
        <v>258</v>
      </c>
      <c r="C461" s="60"/>
      <c r="D461" s="61"/>
      <c r="E461" s="59"/>
      <c r="F461" s="59"/>
    </row>
    <row r="462" spans="1:34" s="93" customFormat="1" ht="38.25" customHeight="1" x14ac:dyDescent="0.3">
      <c r="A462" s="142">
        <v>457</v>
      </c>
      <c r="B462" s="105" t="s">
        <v>1020</v>
      </c>
      <c r="C462" s="73" t="s">
        <v>15</v>
      </c>
      <c r="D462" s="74" t="s">
        <v>1038</v>
      </c>
      <c r="E462" s="139">
        <v>0</v>
      </c>
      <c r="F462" s="70"/>
      <c r="H462" s="80"/>
      <c r="I462" s="80"/>
      <c r="J462" s="80"/>
      <c r="K462" s="80"/>
      <c r="L462" s="80"/>
      <c r="M462" s="80"/>
      <c r="N462" s="80"/>
      <c r="O462" s="80"/>
      <c r="P462" s="80"/>
      <c r="Q462" s="80"/>
      <c r="R462" s="80"/>
      <c r="S462" s="80"/>
      <c r="T462" s="80"/>
      <c r="U462" s="80"/>
      <c r="V462" s="80"/>
      <c r="W462" s="80"/>
      <c r="X462" s="80"/>
      <c r="Y462" s="80"/>
      <c r="Z462" s="80"/>
      <c r="AA462" s="80"/>
      <c r="AB462" s="80"/>
      <c r="AC462" s="80"/>
      <c r="AD462" s="80"/>
      <c r="AE462" s="80"/>
      <c r="AF462" s="80"/>
      <c r="AG462" s="80"/>
      <c r="AH462" s="80"/>
    </row>
    <row r="463" spans="1:34" s="93" customFormat="1" ht="38.25" customHeight="1" x14ac:dyDescent="0.3">
      <c r="A463" s="142">
        <v>458</v>
      </c>
      <c r="B463" s="105" t="s">
        <v>1021</v>
      </c>
      <c r="C463" s="73" t="s">
        <v>15</v>
      </c>
      <c r="D463" s="74" t="s">
        <v>1551</v>
      </c>
      <c r="E463" s="139">
        <v>0</v>
      </c>
      <c r="F463" s="70"/>
      <c r="H463" s="80"/>
      <c r="I463" s="80"/>
      <c r="J463" s="80"/>
      <c r="K463" s="80"/>
      <c r="L463" s="80"/>
      <c r="M463" s="80"/>
      <c r="N463" s="80"/>
      <c r="O463" s="80"/>
      <c r="P463" s="80"/>
      <c r="Q463" s="80"/>
      <c r="R463" s="80"/>
      <c r="S463" s="80"/>
      <c r="T463" s="80"/>
      <c r="U463" s="80"/>
      <c r="V463" s="80"/>
      <c r="W463" s="80"/>
      <c r="X463" s="80"/>
      <c r="Y463" s="80"/>
      <c r="Z463" s="80"/>
      <c r="AA463" s="80"/>
      <c r="AB463" s="80"/>
      <c r="AC463" s="80"/>
      <c r="AD463" s="80"/>
      <c r="AE463" s="80"/>
      <c r="AF463" s="80"/>
      <c r="AG463" s="80"/>
      <c r="AH463" s="80"/>
    </row>
    <row r="464" spans="1:34" ht="16.5" customHeight="1" x14ac:dyDescent="0.3">
      <c r="A464" s="141">
        <v>459</v>
      </c>
      <c r="B464" s="94" t="s">
        <v>55</v>
      </c>
      <c r="C464" s="95"/>
      <c r="D464" s="94"/>
      <c r="E464" s="96"/>
      <c r="F464" s="96"/>
    </row>
    <row r="465" spans="1:34" ht="16.5" customHeight="1" x14ac:dyDescent="0.3">
      <c r="A465" s="141">
        <v>460</v>
      </c>
      <c r="B465" s="61" t="s">
        <v>56</v>
      </c>
      <c r="C465" s="60"/>
      <c r="D465" s="61"/>
      <c r="E465" s="59"/>
      <c r="F465" s="59"/>
    </row>
    <row r="466" spans="1:34" s="93" customFormat="1" ht="38.25" customHeight="1" x14ac:dyDescent="0.3">
      <c r="A466" s="142">
        <v>461</v>
      </c>
      <c r="B466" s="105" t="s">
        <v>2324</v>
      </c>
      <c r="C466" s="73" t="s">
        <v>15</v>
      </c>
      <c r="D466" s="74"/>
      <c r="E466" s="139">
        <v>0</v>
      </c>
      <c r="F466" s="70"/>
      <c r="H466" s="80"/>
      <c r="I466" s="80"/>
      <c r="J466" s="80"/>
      <c r="K466" s="80"/>
      <c r="L466" s="80"/>
      <c r="M466" s="80"/>
      <c r="N466" s="80"/>
      <c r="O466" s="80"/>
      <c r="P466" s="80"/>
      <c r="Q466" s="80"/>
      <c r="R466" s="80"/>
      <c r="S466" s="80"/>
      <c r="T466" s="80"/>
      <c r="U466" s="80"/>
      <c r="V466" s="80"/>
      <c r="W466" s="80"/>
      <c r="X466" s="80"/>
      <c r="Y466" s="80"/>
      <c r="Z466" s="80"/>
      <c r="AA466" s="80"/>
      <c r="AB466" s="80"/>
      <c r="AC466" s="80"/>
      <c r="AD466" s="80"/>
      <c r="AE466" s="80"/>
      <c r="AF466" s="80"/>
      <c r="AG466" s="80"/>
      <c r="AH466" s="80"/>
    </row>
    <row r="467" spans="1:34" s="93" customFormat="1" ht="38.25" customHeight="1" x14ac:dyDescent="0.3">
      <c r="A467" s="142">
        <v>462</v>
      </c>
      <c r="B467" s="105" t="s">
        <v>2325</v>
      </c>
      <c r="C467" s="73" t="s">
        <v>15</v>
      </c>
      <c r="D467" s="74"/>
      <c r="E467" s="139">
        <v>0</v>
      </c>
      <c r="F467" s="70"/>
    </row>
    <row r="468" spans="1:34" s="93" customFormat="1" ht="38.25" customHeight="1" x14ac:dyDescent="0.3">
      <c r="A468" s="142">
        <v>463</v>
      </c>
      <c r="B468" s="105" t="s">
        <v>2326</v>
      </c>
      <c r="C468" s="73" t="s">
        <v>15</v>
      </c>
      <c r="D468" s="74"/>
      <c r="E468" s="139">
        <v>0</v>
      </c>
      <c r="F468" s="70"/>
    </row>
    <row r="469" spans="1:34" s="93" customFormat="1" ht="38.25" customHeight="1" x14ac:dyDescent="0.3">
      <c r="A469" s="142">
        <v>464</v>
      </c>
      <c r="B469" s="105" t="s">
        <v>2327</v>
      </c>
      <c r="C469" s="73" t="s">
        <v>15</v>
      </c>
      <c r="D469" s="74"/>
      <c r="E469" s="139">
        <v>0</v>
      </c>
      <c r="F469" s="70"/>
    </row>
    <row r="470" spans="1:34" s="93" customFormat="1" ht="38.25" customHeight="1" x14ac:dyDescent="0.3">
      <c r="A470" s="142">
        <v>465</v>
      </c>
      <c r="B470" s="105" t="s">
        <v>2328</v>
      </c>
      <c r="C470" s="73" t="s">
        <v>15</v>
      </c>
      <c r="D470" s="74"/>
      <c r="E470" s="139">
        <v>0</v>
      </c>
      <c r="F470" s="70"/>
    </row>
    <row r="471" spans="1:34" s="93" customFormat="1" ht="38.25" customHeight="1" x14ac:dyDescent="0.3">
      <c r="A471" s="142">
        <v>466</v>
      </c>
      <c r="B471" s="105" t="s">
        <v>2329</v>
      </c>
      <c r="C471" s="73" t="s">
        <v>15</v>
      </c>
      <c r="D471" s="74"/>
      <c r="E471" s="139">
        <v>0</v>
      </c>
      <c r="F471" s="70"/>
    </row>
    <row r="472" spans="1:34" s="93" customFormat="1" ht="38.25" customHeight="1" x14ac:dyDescent="0.3">
      <c r="A472" s="142">
        <v>467</v>
      </c>
      <c r="B472" s="105" t="s">
        <v>2330</v>
      </c>
      <c r="C472" s="73" t="s">
        <v>15</v>
      </c>
      <c r="D472" s="74"/>
      <c r="E472" s="139">
        <v>0</v>
      </c>
      <c r="F472" s="70"/>
    </row>
    <row r="473" spans="1:34" s="93" customFormat="1" ht="38.25" customHeight="1" x14ac:dyDescent="0.3">
      <c r="A473" s="142">
        <v>468</v>
      </c>
      <c r="B473" s="105" t="s">
        <v>2331</v>
      </c>
      <c r="C473" s="73" t="s">
        <v>15</v>
      </c>
      <c r="D473" s="74"/>
      <c r="E473" s="139">
        <v>0</v>
      </c>
      <c r="F473" s="70"/>
    </row>
    <row r="474" spans="1:34" s="93" customFormat="1" ht="38.25" customHeight="1" x14ac:dyDescent="0.3">
      <c r="A474" s="142">
        <v>469</v>
      </c>
      <c r="B474" s="105" t="s">
        <v>2332</v>
      </c>
      <c r="C474" s="73" t="s">
        <v>15</v>
      </c>
      <c r="D474" s="74"/>
      <c r="E474" s="139">
        <v>0</v>
      </c>
      <c r="F474" s="70"/>
    </row>
    <row r="475" spans="1:34" s="93" customFormat="1" ht="38.25" customHeight="1" x14ac:dyDescent="0.3">
      <c r="A475" s="142">
        <v>470</v>
      </c>
      <c r="B475" s="105" t="s">
        <v>2333</v>
      </c>
      <c r="C475" s="73" t="s">
        <v>15</v>
      </c>
      <c r="D475" s="74"/>
      <c r="E475" s="139">
        <v>0</v>
      </c>
      <c r="F475" s="70"/>
    </row>
    <row r="476" spans="1:34" s="93" customFormat="1" ht="38.25" customHeight="1" x14ac:dyDescent="0.3">
      <c r="A476" s="142">
        <v>471</v>
      </c>
      <c r="B476" s="105" t="s">
        <v>2334</v>
      </c>
      <c r="C476" s="73" t="s">
        <v>15</v>
      </c>
      <c r="D476" s="74"/>
      <c r="E476" s="139">
        <v>0</v>
      </c>
      <c r="F476" s="70"/>
    </row>
    <row r="477" spans="1:34" s="93" customFormat="1" ht="38.25" customHeight="1" x14ac:dyDescent="0.3">
      <c r="A477" s="142">
        <v>472</v>
      </c>
      <c r="B477" s="105" t="s">
        <v>2335</v>
      </c>
      <c r="C477" s="73" t="s">
        <v>15</v>
      </c>
      <c r="D477" s="74"/>
      <c r="E477" s="139">
        <v>0</v>
      </c>
      <c r="F477" s="70"/>
    </row>
    <row r="478" spans="1:34" s="93" customFormat="1" ht="38.25" customHeight="1" x14ac:dyDescent="0.3">
      <c r="A478" s="142">
        <v>473</v>
      </c>
      <c r="B478" s="105" t="s">
        <v>2336</v>
      </c>
      <c r="C478" s="73" t="s">
        <v>15</v>
      </c>
      <c r="D478" s="74"/>
      <c r="E478" s="139">
        <v>0</v>
      </c>
      <c r="F478" s="70"/>
    </row>
    <row r="479" spans="1:34" s="93" customFormat="1" ht="38.25" customHeight="1" x14ac:dyDescent="0.3">
      <c r="A479" s="142">
        <v>474</v>
      </c>
      <c r="B479" s="105" t="s">
        <v>2337</v>
      </c>
      <c r="C479" s="73" t="s">
        <v>15</v>
      </c>
      <c r="D479" s="74"/>
      <c r="E479" s="139">
        <v>0</v>
      </c>
      <c r="F479" s="70"/>
    </row>
    <row r="480" spans="1:34" s="93" customFormat="1" ht="38.25" customHeight="1" x14ac:dyDescent="0.3">
      <c r="A480" s="142">
        <v>475</v>
      </c>
      <c r="B480" s="105" t="s">
        <v>2338</v>
      </c>
      <c r="C480" s="73" t="s">
        <v>15</v>
      </c>
      <c r="D480" s="74"/>
      <c r="E480" s="139">
        <v>0</v>
      </c>
      <c r="F480" s="70"/>
    </row>
    <row r="481" spans="1:6" s="93" customFormat="1" ht="38.25" customHeight="1" x14ac:dyDescent="0.3">
      <c r="A481" s="142">
        <v>476</v>
      </c>
      <c r="B481" s="105" t="s">
        <v>2339</v>
      </c>
      <c r="C481" s="73" t="s">
        <v>15</v>
      </c>
      <c r="D481" s="74"/>
      <c r="E481" s="139">
        <v>0</v>
      </c>
      <c r="F481" s="70"/>
    </row>
    <row r="482" spans="1:6" s="93" customFormat="1" ht="38.25" customHeight="1" x14ac:dyDescent="0.3">
      <c r="A482" s="142">
        <v>477</v>
      </c>
      <c r="B482" s="105" t="s">
        <v>2340</v>
      </c>
      <c r="C482" s="73" t="s">
        <v>15</v>
      </c>
      <c r="D482" s="74"/>
      <c r="E482" s="139">
        <v>0</v>
      </c>
      <c r="F482" s="70"/>
    </row>
    <row r="483" spans="1:6" s="93" customFormat="1" ht="38.25" customHeight="1" x14ac:dyDescent="0.3">
      <c r="A483" s="142">
        <v>478</v>
      </c>
      <c r="B483" s="105" t="s">
        <v>2341</v>
      </c>
      <c r="C483" s="73" t="s">
        <v>15</v>
      </c>
      <c r="D483" s="74"/>
      <c r="E483" s="139">
        <v>0</v>
      </c>
      <c r="F483" s="70"/>
    </row>
    <row r="484" spans="1:6" s="93" customFormat="1" ht="38.25" customHeight="1" x14ac:dyDescent="0.3">
      <c r="A484" s="142">
        <v>479</v>
      </c>
      <c r="B484" s="105" t="s">
        <v>2342</v>
      </c>
      <c r="C484" s="73" t="s">
        <v>15</v>
      </c>
      <c r="D484" s="74"/>
      <c r="E484" s="139">
        <v>0</v>
      </c>
      <c r="F484" s="70"/>
    </row>
    <row r="485" spans="1:6" s="93" customFormat="1" ht="38.25" customHeight="1" x14ac:dyDescent="0.3">
      <c r="A485" s="142">
        <v>480</v>
      </c>
      <c r="B485" s="105" t="s">
        <v>2343</v>
      </c>
      <c r="C485" s="73" t="s">
        <v>15</v>
      </c>
      <c r="D485" s="74"/>
      <c r="E485" s="139">
        <v>0</v>
      </c>
      <c r="F485" s="70"/>
    </row>
    <row r="486" spans="1:6" s="93" customFormat="1" ht="38.25" customHeight="1" x14ac:dyDescent="0.3">
      <c r="A486" s="142">
        <v>481</v>
      </c>
      <c r="B486" s="105" t="s">
        <v>2344</v>
      </c>
      <c r="C486" s="73" t="s">
        <v>15</v>
      </c>
      <c r="D486" s="74"/>
      <c r="E486" s="139">
        <v>0</v>
      </c>
      <c r="F486" s="70"/>
    </row>
    <row r="487" spans="1:6" s="93" customFormat="1" ht="38.25" customHeight="1" x14ac:dyDescent="0.3">
      <c r="A487" s="142">
        <v>482</v>
      </c>
      <c r="B487" s="105" t="s">
        <v>2345</v>
      </c>
      <c r="C487" s="73" t="s">
        <v>15</v>
      </c>
      <c r="D487" s="74"/>
      <c r="E487" s="139">
        <v>0</v>
      </c>
      <c r="F487" s="70"/>
    </row>
    <row r="488" spans="1:6" s="93" customFormat="1" ht="38.25" customHeight="1" x14ac:dyDescent="0.3">
      <c r="A488" s="142">
        <v>483</v>
      </c>
      <c r="B488" s="105" t="s">
        <v>2346</v>
      </c>
      <c r="C488" s="73" t="s">
        <v>15</v>
      </c>
      <c r="D488" s="74"/>
      <c r="E488" s="139">
        <v>0</v>
      </c>
      <c r="F488" s="70"/>
    </row>
    <row r="489" spans="1:6" s="93" customFormat="1" ht="38.25" customHeight="1" x14ac:dyDescent="0.3">
      <c r="A489" s="142">
        <v>484</v>
      </c>
      <c r="B489" s="105" t="s">
        <v>2347</v>
      </c>
      <c r="C489" s="73" t="s">
        <v>15</v>
      </c>
      <c r="D489" s="74"/>
      <c r="E489" s="139">
        <v>0</v>
      </c>
      <c r="F489" s="70"/>
    </row>
    <row r="490" spans="1:6" s="93" customFormat="1" ht="38.25" customHeight="1" x14ac:dyDescent="0.3">
      <c r="A490" s="142">
        <v>485</v>
      </c>
      <c r="B490" s="105" t="s">
        <v>2348</v>
      </c>
      <c r="C490" s="73" t="s">
        <v>15</v>
      </c>
      <c r="D490" s="74"/>
      <c r="E490" s="139">
        <v>0</v>
      </c>
      <c r="F490" s="70"/>
    </row>
    <row r="491" spans="1:6" s="93" customFormat="1" ht="38.25" customHeight="1" x14ac:dyDescent="0.3">
      <c r="A491" s="142">
        <v>486</v>
      </c>
      <c r="B491" s="105" t="s">
        <v>2349</v>
      </c>
      <c r="C491" s="73" t="s">
        <v>15</v>
      </c>
      <c r="D491" s="74"/>
      <c r="E491" s="139">
        <v>0</v>
      </c>
      <c r="F491" s="70"/>
    </row>
    <row r="492" spans="1:6" s="93" customFormat="1" ht="38.25" customHeight="1" x14ac:dyDescent="0.3">
      <c r="A492" s="142">
        <v>487</v>
      </c>
      <c r="B492" s="105" t="s">
        <v>2350</v>
      </c>
      <c r="C492" s="73" t="s">
        <v>15</v>
      </c>
      <c r="D492" s="74"/>
      <c r="E492" s="139">
        <v>0</v>
      </c>
      <c r="F492" s="70"/>
    </row>
    <row r="493" spans="1:6" s="93" customFormat="1" ht="38.25" customHeight="1" x14ac:dyDescent="0.3">
      <c r="A493" s="142">
        <v>488</v>
      </c>
      <c r="B493" s="105" t="s">
        <v>2351</v>
      </c>
      <c r="C493" s="73" t="s">
        <v>15</v>
      </c>
      <c r="D493" s="74"/>
      <c r="E493" s="139">
        <v>0</v>
      </c>
      <c r="F493" s="70"/>
    </row>
    <row r="494" spans="1:6" s="93" customFormat="1" ht="38.25" customHeight="1" x14ac:dyDescent="0.3">
      <c r="A494" s="142">
        <v>489</v>
      </c>
      <c r="B494" s="105" t="s">
        <v>1189</v>
      </c>
      <c r="C494" s="73" t="s">
        <v>8</v>
      </c>
      <c r="D494" s="74"/>
      <c r="E494" s="139">
        <v>0</v>
      </c>
      <c r="F494" s="70"/>
    </row>
    <row r="495" spans="1:6" s="93" customFormat="1" ht="38.25" customHeight="1" x14ac:dyDescent="0.3">
      <c r="A495" s="142">
        <v>490</v>
      </c>
      <c r="B495" s="105" t="s">
        <v>1190</v>
      </c>
      <c r="C495" s="73" t="s">
        <v>8</v>
      </c>
      <c r="D495" s="74"/>
      <c r="E495" s="139">
        <v>0</v>
      </c>
      <c r="F495" s="70"/>
    </row>
    <row r="496" spans="1:6" s="93" customFormat="1" ht="38.25" customHeight="1" x14ac:dyDescent="0.3">
      <c r="A496" s="142">
        <v>491</v>
      </c>
      <c r="B496" s="105" t="s">
        <v>1191</v>
      </c>
      <c r="C496" s="73" t="s">
        <v>8</v>
      </c>
      <c r="D496" s="74"/>
      <c r="E496" s="139">
        <v>0</v>
      </c>
      <c r="F496" s="70"/>
    </row>
    <row r="497" spans="1:6" s="93" customFormat="1" ht="38.25" customHeight="1" x14ac:dyDescent="0.3">
      <c r="A497" s="142">
        <v>492</v>
      </c>
      <c r="B497" s="105" t="s">
        <v>1192</v>
      </c>
      <c r="C497" s="73" t="s">
        <v>8</v>
      </c>
      <c r="D497" s="74"/>
      <c r="E497" s="139">
        <v>0</v>
      </c>
      <c r="F497" s="70"/>
    </row>
    <row r="498" spans="1:6" s="93" customFormat="1" ht="38.25" customHeight="1" x14ac:dyDescent="0.3">
      <c r="A498" s="142">
        <v>493</v>
      </c>
      <c r="B498" s="105" t="s">
        <v>1135</v>
      </c>
      <c r="C498" s="73" t="s">
        <v>8</v>
      </c>
      <c r="D498" s="74"/>
      <c r="E498" s="139">
        <v>0</v>
      </c>
      <c r="F498" s="70"/>
    </row>
    <row r="499" spans="1:6" s="93" customFormat="1" ht="38.25" customHeight="1" x14ac:dyDescent="0.3">
      <c r="A499" s="142">
        <v>494</v>
      </c>
      <c r="B499" s="105" t="s">
        <v>1136</v>
      </c>
      <c r="C499" s="73" t="s">
        <v>8</v>
      </c>
      <c r="D499" s="74"/>
      <c r="E499" s="139">
        <v>0</v>
      </c>
      <c r="F499" s="70"/>
    </row>
    <row r="500" spans="1:6" s="93" customFormat="1" ht="38.25" customHeight="1" x14ac:dyDescent="0.3">
      <c r="A500" s="142">
        <v>495</v>
      </c>
      <c r="B500" s="105" t="s">
        <v>689</v>
      </c>
      <c r="C500" s="73" t="s">
        <v>15</v>
      </c>
      <c r="D500" s="74"/>
      <c r="E500" s="139">
        <v>0</v>
      </c>
      <c r="F500" s="70"/>
    </row>
    <row r="501" spans="1:6" s="93" customFormat="1" ht="38.25" customHeight="1" x14ac:dyDescent="0.3">
      <c r="A501" s="142">
        <v>496</v>
      </c>
      <c r="B501" s="105" t="s">
        <v>57</v>
      </c>
      <c r="C501" s="73" t="s">
        <v>15</v>
      </c>
      <c r="D501" s="74"/>
      <c r="E501" s="139">
        <v>0</v>
      </c>
      <c r="F501" s="70"/>
    </row>
    <row r="502" spans="1:6" s="93" customFormat="1" ht="38.25" customHeight="1" x14ac:dyDescent="0.3">
      <c r="A502" s="142">
        <v>497</v>
      </c>
      <c r="B502" s="105" t="s">
        <v>58</v>
      </c>
      <c r="C502" s="73" t="s">
        <v>15</v>
      </c>
      <c r="D502" s="74"/>
      <c r="E502" s="139">
        <v>0</v>
      </c>
      <c r="F502" s="70"/>
    </row>
    <row r="503" spans="1:6" s="93" customFormat="1" ht="38.25" customHeight="1" x14ac:dyDescent="0.3">
      <c r="A503" s="142">
        <v>498</v>
      </c>
      <c r="B503" s="105" t="s">
        <v>59</v>
      </c>
      <c r="C503" s="73" t="s">
        <v>15</v>
      </c>
      <c r="D503" s="74"/>
      <c r="E503" s="139">
        <v>0</v>
      </c>
      <c r="F503" s="70"/>
    </row>
    <row r="504" spans="1:6" s="93" customFormat="1" ht="38.25" customHeight="1" x14ac:dyDescent="0.3">
      <c r="A504" s="142">
        <v>499</v>
      </c>
      <c r="B504" s="105" t="s">
        <v>60</v>
      </c>
      <c r="C504" s="73" t="s">
        <v>15</v>
      </c>
      <c r="D504" s="74"/>
      <c r="E504" s="139">
        <v>0</v>
      </c>
      <c r="F504" s="70"/>
    </row>
    <row r="505" spans="1:6" s="93" customFormat="1" ht="38.25" customHeight="1" x14ac:dyDescent="0.3">
      <c r="A505" s="142">
        <v>500</v>
      </c>
      <c r="B505" s="105" t="s">
        <v>61</v>
      </c>
      <c r="C505" s="73" t="s">
        <v>8</v>
      </c>
      <c r="D505" s="74"/>
      <c r="E505" s="139">
        <v>0</v>
      </c>
      <c r="F505" s="70"/>
    </row>
    <row r="506" spans="1:6" s="93" customFormat="1" ht="38.25" customHeight="1" x14ac:dyDescent="0.3">
      <c r="A506" s="142">
        <v>501</v>
      </c>
      <c r="B506" s="105" t="s">
        <v>62</v>
      </c>
      <c r="C506" s="73" t="s">
        <v>8</v>
      </c>
      <c r="D506" s="74"/>
      <c r="E506" s="139">
        <v>0</v>
      </c>
      <c r="F506" s="70"/>
    </row>
    <row r="507" spans="1:6" s="93" customFormat="1" ht="38.25" customHeight="1" x14ac:dyDescent="0.3">
      <c r="A507" s="142">
        <v>502</v>
      </c>
      <c r="B507" s="105" t="s">
        <v>63</v>
      </c>
      <c r="C507" s="73" t="s">
        <v>8</v>
      </c>
      <c r="D507" s="74"/>
      <c r="E507" s="139">
        <v>0</v>
      </c>
      <c r="F507" s="70"/>
    </row>
    <row r="508" spans="1:6" s="93" customFormat="1" ht="38.25" customHeight="1" x14ac:dyDescent="0.3">
      <c r="A508" s="142">
        <v>503</v>
      </c>
      <c r="B508" s="105" t="s">
        <v>64</v>
      </c>
      <c r="C508" s="73" t="s">
        <v>8</v>
      </c>
      <c r="D508" s="74"/>
      <c r="E508" s="139">
        <v>0</v>
      </c>
      <c r="F508" s="70"/>
    </row>
    <row r="509" spans="1:6" s="93" customFormat="1" ht="38.25" customHeight="1" x14ac:dyDescent="0.3">
      <c r="A509" s="142">
        <v>504</v>
      </c>
      <c r="B509" s="105" t="s">
        <v>259</v>
      </c>
      <c r="C509" s="73" t="s">
        <v>8</v>
      </c>
      <c r="D509" s="74"/>
      <c r="E509" s="139">
        <v>0</v>
      </c>
      <c r="F509" s="70"/>
    </row>
    <row r="510" spans="1:6" s="93" customFormat="1" ht="38.25" customHeight="1" x14ac:dyDescent="0.3">
      <c r="A510" s="142">
        <v>505</v>
      </c>
      <c r="B510" s="105" t="s">
        <v>260</v>
      </c>
      <c r="C510" s="73" t="s">
        <v>8</v>
      </c>
      <c r="D510" s="74"/>
      <c r="E510" s="139">
        <v>0</v>
      </c>
      <c r="F510" s="70"/>
    </row>
    <row r="511" spans="1:6" s="93" customFormat="1" ht="38.25" customHeight="1" x14ac:dyDescent="0.3">
      <c r="A511" s="142">
        <v>506</v>
      </c>
      <c r="B511" s="105" t="s">
        <v>1158</v>
      </c>
      <c r="C511" s="73" t="s">
        <v>8</v>
      </c>
      <c r="D511" s="74"/>
      <c r="E511" s="139">
        <v>0</v>
      </c>
      <c r="F511" s="70"/>
    </row>
    <row r="512" spans="1:6" s="93" customFormat="1" ht="38.25" customHeight="1" x14ac:dyDescent="0.3">
      <c r="A512" s="142">
        <v>507</v>
      </c>
      <c r="B512" s="105" t="s">
        <v>261</v>
      </c>
      <c r="C512" s="73" t="s">
        <v>8</v>
      </c>
      <c r="D512" s="74"/>
      <c r="E512" s="139">
        <v>0</v>
      </c>
      <c r="F512" s="70"/>
    </row>
    <row r="513" spans="1:6" s="93" customFormat="1" ht="38.25" customHeight="1" x14ac:dyDescent="0.3">
      <c r="A513" s="142">
        <v>508</v>
      </c>
      <c r="B513" s="105" t="s">
        <v>1090</v>
      </c>
      <c r="C513" s="73" t="s">
        <v>8</v>
      </c>
      <c r="D513" s="74"/>
      <c r="E513" s="139">
        <v>0</v>
      </c>
      <c r="F513" s="70"/>
    </row>
    <row r="514" spans="1:6" s="93" customFormat="1" ht="38.25" customHeight="1" x14ac:dyDescent="0.3">
      <c r="A514" s="142">
        <v>509</v>
      </c>
      <c r="B514" s="105" t="s">
        <v>65</v>
      </c>
      <c r="C514" s="73" t="s">
        <v>8</v>
      </c>
      <c r="D514" s="74"/>
      <c r="E514" s="139">
        <v>0</v>
      </c>
      <c r="F514" s="70"/>
    </row>
    <row r="515" spans="1:6" s="93" customFormat="1" ht="38.25" customHeight="1" x14ac:dyDescent="0.3">
      <c r="A515" s="142">
        <v>510</v>
      </c>
      <c r="B515" s="105" t="s">
        <v>262</v>
      </c>
      <c r="C515" s="73" t="s">
        <v>15</v>
      </c>
      <c r="D515" s="74"/>
      <c r="E515" s="139">
        <v>0</v>
      </c>
      <c r="F515" s="70"/>
    </row>
    <row r="516" spans="1:6" s="93" customFormat="1" ht="38.25" customHeight="1" x14ac:dyDescent="0.3">
      <c r="A516" s="142">
        <v>511</v>
      </c>
      <c r="B516" s="105" t="s">
        <v>66</v>
      </c>
      <c r="C516" s="73" t="s">
        <v>8</v>
      </c>
      <c r="D516" s="74"/>
      <c r="E516" s="139">
        <v>0</v>
      </c>
      <c r="F516" s="70"/>
    </row>
    <row r="517" spans="1:6" s="93" customFormat="1" ht="38.25" customHeight="1" x14ac:dyDescent="0.3">
      <c r="A517" s="142">
        <v>512</v>
      </c>
      <c r="B517" s="105" t="s">
        <v>67</v>
      </c>
      <c r="C517" s="73" t="s">
        <v>15</v>
      </c>
      <c r="D517" s="74"/>
      <c r="E517" s="139">
        <v>0</v>
      </c>
      <c r="F517" s="70"/>
    </row>
    <row r="518" spans="1:6" s="93" customFormat="1" ht="38.25" customHeight="1" x14ac:dyDescent="0.3">
      <c r="A518" s="142">
        <v>513</v>
      </c>
      <c r="B518" s="105" t="s">
        <v>151</v>
      </c>
      <c r="C518" s="73" t="s">
        <v>15</v>
      </c>
      <c r="D518" s="74"/>
      <c r="E518" s="139">
        <v>0</v>
      </c>
      <c r="F518" s="70"/>
    </row>
    <row r="519" spans="1:6" s="93" customFormat="1" ht="38.25" customHeight="1" x14ac:dyDescent="0.3">
      <c r="A519" s="142">
        <v>514</v>
      </c>
      <c r="B519" s="105" t="s">
        <v>1195</v>
      </c>
      <c r="C519" s="73" t="s">
        <v>15</v>
      </c>
      <c r="D519" s="74"/>
      <c r="E519" s="139">
        <v>0</v>
      </c>
      <c r="F519" s="70"/>
    </row>
    <row r="520" spans="1:6" s="93" customFormat="1" ht="38.25" customHeight="1" x14ac:dyDescent="0.3">
      <c r="A520" s="142">
        <v>515</v>
      </c>
      <c r="B520" s="105" t="s">
        <v>482</v>
      </c>
      <c r="C520" s="73" t="s">
        <v>15</v>
      </c>
      <c r="D520" s="74"/>
      <c r="E520" s="139">
        <v>0</v>
      </c>
      <c r="F520" s="70"/>
    </row>
    <row r="521" spans="1:6" s="93" customFormat="1" ht="38.25" customHeight="1" x14ac:dyDescent="0.3">
      <c r="A521" s="142">
        <v>516</v>
      </c>
      <c r="B521" s="105" t="s">
        <v>1208</v>
      </c>
      <c r="C521" s="73" t="s">
        <v>15</v>
      </c>
      <c r="D521" s="74" t="s">
        <v>1156</v>
      </c>
      <c r="E521" s="139">
        <v>0</v>
      </c>
      <c r="F521" s="70"/>
    </row>
    <row r="522" spans="1:6" s="93" customFormat="1" ht="38.25" customHeight="1" x14ac:dyDescent="0.3">
      <c r="A522" s="142">
        <v>517</v>
      </c>
      <c r="B522" s="105" t="s">
        <v>1209</v>
      </c>
      <c r="C522" s="73" t="s">
        <v>15</v>
      </c>
      <c r="D522" s="74" t="s">
        <v>1156</v>
      </c>
      <c r="E522" s="139">
        <v>0</v>
      </c>
      <c r="F522" s="70"/>
    </row>
    <row r="523" spans="1:6" s="93" customFormat="1" ht="38.25" customHeight="1" x14ac:dyDescent="0.3">
      <c r="A523" s="142">
        <v>518</v>
      </c>
      <c r="B523" s="105" t="s">
        <v>263</v>
      </c>
      <c r="C523" s="73" t="s">
        <v>15</v>
      </c>
      <c r="D523" s="74"/>
      <c r="E523" s="139">
        <v>0</v>
      </c>
      <c r="F523" s="70"/>
    </row>
    <row r="524" spans="1:6" s="93" customFormat="1" ht="38.25" customHeight="1" x14ac:dyDescent="0.3">
      <c r="A524" s="142">
        <v>519</v>
      </c>
      <c r="B524" s="105" t="s">
        <v>264</v>
      </c>
      <c r="C524" s="73" t="s">
        <v>15</v>
      </c>
      <c r="D524" s="74"/>
      <c r="E524" s="139">
        <v>0</v>
      </c>
      <c r="F524" s="70"/>
    </row>
    <row r="525" spans="1:6" s="93" customFormat="1" ht="38.25" customHeight="1" x14ac:dyDescent="0.3">
      <c r="A525" s="142">
        <v>520</v>
      </c>
      <c r="B525" s="105" t="s">
        <v>265</v>
      </c>
      <c r="C525" s="73" t="s">
        <v>15</v>
      </c>
      <c r="D525" s="74"/>
      <c r="E525" s="139">
        <v>0</v>
      </c>
      <c r="F525" s="70"/>
    </row>
    <row r="526" spans="1:6" s="93" customFormat="1" ht="38.25" customHeight="1" x14ac:dyDescent="0.3">
      <c r="A526" s="142">
        <v>521</v>
      </c>
      <c r="B526" s="105" t="s">
        <v>266</v>
      </c>
      <c r="C526" s="73" t="s">
        <v>15</v>
      </c>
      <c r="D526" s="74"/>
      <c r="E526" s="139">
        <v>0</v>
      </c>
      <c r="F526" s="70"/>
    </row>
    <row r="527" spans="1:6" s="93" customFormat="1" ht="38.25" customHeight="1" x14ac:dyDescent="0.3">
      <c r="A527" s="142">
        <v>522</v>
      </c>
      <c r="B527" s="105" t="s">
        <v>267</v>
      </c>
      <c r="C527" s="73" t="s">
        <v>15</v>
      </c>
      <c r="D527" s="74"/>
      <c r="E527" s="139">
        <v>0</v>
      </c>
      <c r="F527" s="70"/>
    </row>
    <row r="528" spans="1:6" s="93" customFormat="1" ht="38.25" customHeight="1" x14ac:dyDescent="0.3">
      <c r="A528" s="142">
        <v>523</v>
      </c>
      <c r="B528" s="105" t="s">
        <v>1137</v>
      </c>
      <c r="C528" s="73" t="s">
        <v>15</v>
      </c>
      <c r="D528" s="74"/>
      <c r="E528" s="139">
        <v>0</v>
      </c>
      <c r="F528" s="70"/>
    </row>
    <row r="529" spans="1:6" s="93" customFormat="1" ht="38.25" customHeight="1" x14ac:dyDescent="0.3">
      <c r="A529" s="142">
        <v>524</v>
      </c>
      <c r="B529" s="105" t="s">
        <v>1138</v>
      </c>
      <c r="C529" s="73" t="s">
        <v>15</v>
      </c>
      <c r="D529" s="74"/>
      <c r="E529" s="139">
        <v>0</v>
      </c>
      <c r="F529" s="70"/>
    </row>
    <row r="530" spans="1:6" s="93" customFormat="1" ht="38.25" customHeight="1" x14ac:dyDescent="0.3">
      <c r="A530" s="142">
        <v>525</v>
      </c>
      <c r="B530" s="105" t="s">
        <v>68</v>
      </c>
      <c r="C530" s="73" t="s">
        <v>15</v>
      </c>
      <c r="D530" s="74"/>
      <c r="E530" s="139">
        <v>0</v>
      </c>
      <c r="F530" s="70"/>
    </row>
    <row r="531" spans="1:6" s="93" customFormat="1" ht="38.25" customHeight="1" x14ac:dyDescent="0.3">
      <c r="A531" s="142">
        <v>526</v>
      </c>
      <c r="B531" s="105" t="s">
        <v>485</v>
      </c>
      <c r="C531" s="73" t="s">
        <v>15</v>
      </c>
      <c r="D531" s="74"/>
      <c r="E531" s="139">
        <v>0</v>
      </c>
      <c r="F531" s="70"/>
    </row>
    <row r="532" spans="1:6" s="93" customFormat="1" ht="38.25" customHeight="1" x14ac:dyDescent="0.3">
      <c r="A532" s="142">
        <v>527</v>
      </c>
      <c r="B532" s="105" t="s">
        <v>69</v>
      </c>
      <c r="C532" s="73" t="s">
        <v>8</v>
      </c>
      <c r="D532" s="74"/>
      <c r="E532" s="139">
        <v>0</v>
      </c>
      <c r="F532" s="70"/>
    </row>
    <row r="533" spans="1:6" s="93" customFormat="1" ht="38.25" customHeight="1" x14ac:dyDescent="0.3">
      <c r="A533" s="142">
        <v>528</v>
      </c>
      <c r="B533" s="105" t="s">
        <v>70</v>
      </c>
      <c r="C533" s="73" t="s">
        <v>8</v>
      </c>
      <c r="D533" s="74"/>
      <c r="E533" s="139">
        <v>0</v>
      </c>
      <c r="F533" s="70"/>
    </row>
    <row r="534" spans="1:6" s="93" customFormat="1" ht="38.25" customHeight="1" x14ac:dyDescent="0.3">
      <c r="A534" s="142">
        <v>529</v>
      </c>
      <c r="B534" s="105" t="s">
        <v>71</v>
      </c>
      <c r="C534" s="73" t="s">
        <v>8</v>
      </c>
      <c r="D534" s="74"/>
      <c r="E534" s="139">
        <v>0</v>
      </c>
      <c r="F534" s="70"/>
    </row>
    <row r="535" spans="1:6" s="93" customFormat="1" ht="38.25" customHeight="1" x14ac:dyDescent="0.3">
      <c r="A535" s="142">
        <v>530</v>
      </c>
      <c r="B535" s="105" t="s">
        <v>72</v>
      </c>
      <c r="C535" s="73" t="s">
        <v>8</v>
      </c>
      <c r="D535" s="74"/>
      <c r="E535" s="139">
        <v>0</v>
      </c>
      <c r="F535" s="70"/>
    </row>
    <row r="536" spans="1:6" s="93" customFormat="1" ht="38.25" customHeight="1" x14ac:dyDescent="0.3">
      <c r="A536" s="142">
        <v>531</v>
      </c>
      <c r="B536" s="105" t="s">
        <v>1159</v>
      </c>
      <c r="C536" s="73" t="s">
        <v>15</v>
      </c>
      <c r="D536" s="74"/>
      <c r="E536" s="139">
        <v>0</v>
      </c>
      <c r="F536" s="70"/>
    </row>
    <row r="537" spans="1:6" s="93" customFormat="1" ht="38.25" customHeight="1" x14ac:dyDescent="0.3">
      <c r="A537" s="142">
        <v>532</v>
      </c>
      <c r="B537" s="105" t="s">
        <v>268</v>
      </c>
      <c r="C537" s="73" t="s">
        <v>15</v>
      </c>
      <c r="D537" s="74"/>
      <c r="E537" s="139">
        <v>0</v>
      </c>
      <c r="F537" s="70"/>
    </row>
    <row r="538" spans="1:6" s="93" customFormat="1" ht="38.25" customHeight="1" x14ac:dyDescent="0.3">
      <c r="A538" s="142">
        <v>533</v>
      </c>
      <c r="B538" s="105" t="s">
        <v>269</v>
      </c>
      <c r="C538" s="73" t="s">
        <v>8</v>
      </c>
      <c r="D538" s="74"/>
      <c r="E538" s="139">
        <v>0</v>
      </c>
      <c r="F538" s="70"/>
    </row>
    <row r="539" spans="1:6" s="93" customFormat="1" ht="38.25" customHeight="1" x14ac:dyDescent="0.3">
      <c r="A539" s="142">
        <v>534</v>
      </c>
      <c r="B539" s="105" t="s">
        <v>270</v>
      </c>
      <c r="C539" s="73" t="s">
        <v>8</v>
      </c>
      <c r="D539" s="74"/>
      <c r="E539" s="139">
        <v>0</v>
      </c>
      <c r="F539" s="70"/>
    </row>
    <row r="540" spans="1:6" s="93" customFormat="1" ht="38.25" customHeight="1" x14ac:dyDescent="0.3">
      <c r="A540" s="142">
        <v>535</v>
      </c>
      <c r="B540" s="105" t="s">
        <v>271</v>
      </c>
      <c r="C540" s="73" t="s">
        <v>8</v>
      </c>
      <c r="D540" s="74"/>
      <c r="E540" s="139">
        <v>0</v>
      </c>
      <c r="F540" s="70"/>
    </row>
    <row r="541" spans="1:6" s="93" customFormat="1" ht="38.25" customHeight="1" x14ac:dyDescent="0.3">
      <c r="A541" s="142">
        <v>536</v>
      </c>
      <c r="B541" s="105" t="s">
        <v>73</v>
      </c>
      <c r="C541" s="73" t="s">
        <v>15</v>
      </c>
      <c r="D541" s="74"/>
      <c r="E541" s="139">
        <v>0</v>
      </c>
      <c r="F541" s="70"/>
    </row>
    <row r="542" spans="1:6" s="93" customFormat="1" ht="38.25" customHeight="1" x14ac:dyDescent="0.3">
      <c r="A542" s="142">
        <v>537</v>
      </c>
      <c r="B542" s="105" t="s">
        <v>74</v>
      </c>
      <c r="C542" s="73" t="s">
        <v>15</v>
      </c>
      <c r="D542" s="74"/>
      <c r="E542" s="139">
        <v>0</v>
      </c>
      <c r="F542" s="70"/>
    </row>
    <row r="543" spans="1:6" s="93" customFormat="1" ht="38.25" customHeight="1" x14ac:dyDescent="0.3">
      <c r="A543" s="142">
        <v>538</v>
      </c>
      <c r="B543" s="105" t="s">
        <v>486</v>
      </c>
      <c r="C543" s="73" t="s">
        <v>15</v>
      </c>
      <c r="D543" s="74"/>
      <c r="E543" s="139">
        <v>0</v>
      </c>
      <c r="F543" s="70"/>
    </row>
    <row r="544" spans="1:6" s="93" customFormat="1" ht="38.25" customHeight="1" x14ac:dyDescent="0.3">
      <c r="A544" s="142">
        <v>539</v>
      </c>
      <c r="B544" s="105" t="s">
        <v>1083</v>
      </c>
      <c r="C544" s="73" t="s">
        <v>15</v>
      </c>
      <c r="D544" s="74"/>
      <c r="E544" s="139">
        <v>0</v>
      </c>
      <c r="F544" s="70"/>
    </row>
    <row r="545" spans="1:6" s="93" customFormat="1" ht="38.25" customHeight="1" x14ac:dyDescent="0.3">
      <c r="A545" s="142">
        <v>540</v>
      </c>
      <c r="B545" s="105" t="s">
        <v>1082</v>
      </c>
      <c r="C545" s="73" t="s">
        <v>15</v>
      </c>
      <c r="D545" s="74"/>
      <c r="E545" s="139">
        <v>0</v>
      </c>
      <c r="F545" s="70"/>
    </row>
    <row r="546" spans="1:6" s="93" customFormat="1" ht="38.25" customHeight="1" x14ac:dyDescent="0.3">
      <c r="A546" s="142">
        <v>541</v>
      </c>
      <c r="B546" s="105" t="s">
        <v>272</v>
      </c>
      <c r="C546" s="73" t="s">
        <v>15</v>
      </c>
      <c r="D546" s="74"/>
      <c r="E546" s="139">
        <v>0</v>
      </c>
      <c r="F546" s="70"/>
    </row>
    <row r="547" spans="1:6" s="93" customFormat="1" ht="38.25" customHeight="1" x14ac:dyDescent="0.3">
      <c r="A547" s="142">
        <v>542</v>
      </c>
      <c r="B547" s="105" t="s">
        <v>273</v>
      </c>
      <c r="C547" s="73" t="s">
        <v>15</v>
      </c>
      <c r="D547" s="74"/>
      <c r="E547" s="139">
        <v>0</v>
      </c>
      <c r="F547" s="70"/>
    </row>
    <row r="548" spans="1:6" s="93" customFormat="1" ht="38.25" customHeight="1" x14ac:dyDescent="0.3">
      <c r="A548" s="142">
        <v>543</v>
      </c>
      <c r="B548" s="105" t="s">
        <v>274</v>
      </c>
      <c r="C548" s="73" t="s">
        <v>15</v>
      </c>
      <c r="D548" s="74"/>
      <c r="E548" s="139">
        <v>0</v>
      </c>
      <c r="F548" s="70"/>
    </row>
    <row r="549" spans="1:6" s="93" customFormat="1" ht="38.25" customHeight="1" x14ac:dyDescent="0.3">
      <c r="A549" s="142">
        <v>544</v>
      </c>
      <c r="B549" s="105" t="s">
        <v>75</v>
      </c>
      <c r="C549" s="73" t="s">
        <v>15</v>
      </c>
      <c r="D549" s="74"/>
      <c r="E549" s="139">
        <v>0</v>
      </c>
      <c r="F549" s="70"/>
    </row>
    <row r="550" spans="1:6" s="93" customFormat="1" ht="38.25" customHeight="1" x14ac:dyDescent="0.3">
      <c r="A550" s="142">
        <v>545</v>
      </c>
      <c r="B550" s="105" t="s">
        <v>275</v>
      </c>
      <c r="C550" s="73" t="s">
        <v>15</v>
      </c>
      <c r="D550" s="74"/>
      <c r="E550" s="139">
        <v>0</v>
      </c>
      <c r="F550" s="70"/>
    </row>
    <row r="551" spans="1:6" s="93" customFormat="1" ht="38.25" customHeight="1" x14ac:dyDescent="0.3">
      <c r="A551" s="142">
        <v>546</v>
      </c>
      <c r="B551" s="105" t="s">
        <v>276</v>
      </c>
      <c r="C551" s="73" t="s">
        <v>15</v>
      </c>
      <c r="D551" s="74"/>
      <c r="E551" s="139">
        <v>0</v>
      </c>
      <c r="F551" s="70"/>
    </row>
    <row r="552" spans="1:6" s="93" customFormat="1" ht="38.25" customHeight="1" x14ac:dyDescent="0.3">
      <c r="A552" s="142">
        <v>547</v>
      </c>
      <c r="B552" s="105" t="s">
        <v>1783</v>
      </c>
      <c r="C552" s="73" t="s">
        <v>15</v>
      </c>
      <c r="D552" s="74" t="s">
        <v>1784</v>
      </c>
      <c r="E552" s="139">
        <v>0</v>
      </c>
      <c r="F552" s="70"/>
    </row>
    <row r="553" spans="1:6" s="93" customFormat="1" ht="38.25" customHeight="1" x14ac:dyDescent="0.3">
      <c r="A553" s="142">
        <v>548</v>
      </c>
      <c r="B553" s="105" t="s">
        <v>1161</v>
      </c>
      <c r="C553" s="73" t="s">
        <v>15</v>
      </c>
      <c r="D553" s="74"/>
      <c r="E553" s="139">
        <v>0</v>
      </c>
      <c r="F553" s="70"/>
    </row>
    <row r="554" spans="1:6" s="93" customFormat="1" ht="38.25" customHeight="1" x14ac:dyDescent="0.3">
      <c r="A554" s="142">
        <v>549</v>
      </c>
      <c r="B554" s="105" t="s">
        <v>1160</v>
      </c>
      <c r="C554" s="73" t="s">
        <v>15</v>
      </c>
      <c r="D554" s="74"/>
      <c r="E554" s="139">
        <v>0</v>
      </c>
      <c r="F554" s="70"/>
    </row>
    <row r="555" spans="1:6" s="93" customFormat="1" ht="38.25" customHeight="1" x14ac:dyDescent="0.3">
      <c r="A555" s="142">
        <v>550</v>
      </c>
      <c r="B555" s="105" t="s">
        <v>1785</v>
      </c>
      <c r="C555" s="73" t="s">
        <v>15</v>
      </c>
      <c r="D555" s="74"/>
      <c r="E555" s="139">
        <v>0</v>
      </c>
      <c r="F555" s="70"/>
    </row>
    <row r="556" spans="1:6" s="93" customFormat="1" ht="38.25" customHeight="1" x14ac:dyDescent="0.3">
      <c r="A556" s="142">
        <v>551</v>
      </c>
      <c r="B556" s="105" t="s">
        <v>1162</v>
      </c>
      <c r="C556" s="73" t="s">
        <v>15</v>
      </c>
      <c r="D556" s="74"/>
      <c r="E556" s="139">
        <v>0</v>
      </c>
      <c r="F556" s="70"/>
    </row>
    <row r="557" spans="1:6" s="93" customFormat="1" ht="38.25" customHeight="1" x14ac:dyDescent="0.3">
      <c r="A557" s="142">
        <v>552</v>
      </c>
      <c r="B557" s="105" t="s">
        <v>1163</v>
      </c>
      <c r="C557" s="73" t="s">
        <v>15</v>
      </c>
      <c r="D557" s="74"/>
      <c r="E557" s="139">
        <v>0</v>
      </c>
      <c r="F557" s="70"/>
    </row>
    <row r="558" spans="1:6" s="93" customFormat="1" ht="38.25" customHeight="1" x14ac:dyDescent="0.3">
      <c r="A558" s="142">
        <v>553</v>
      </c>
      <c r="B558" s="105" t="s">
        <v>1786</v>
      </c>
      <c r="C558" s="73" t="s">
        <v>15</v>
      </c>
      <c r="D558" s="74"/>
      <c r="E558" s="139">
        <v>0</v>
      </c>
      <c r="F558" s="70"/>
    </row>
    <row r="559" spans="1:6" s="93" customFormat="1" ht="38.25" customHeight="1" x14ac:dyDescent="0.3">
      <c r="A559" s="142">
        <v>554</v>
      </c>
      <c r="B559" s="105" t="s">
        <v>277</v>
      </c>
      <c r="C559" s="73" t="s">
        <v>15</v>
      </c>
      <c r="D559" s="74"/>
      <c r="E559" s="139">
        <v>0</v>
      </c>
      <c r="F559" s="70"/>
    </row>
    <row r="560" spans="1:6" s="93" customFormat="1" ht="38.25" customHeight="1" x14ac:dyDescent="0.3">
      <c r="A560" s="142">
        <v>555</v>
      </c>
      <c r="B560" s="105" t="s">
        <v>278</v>
      </c>
      <c r="C560" s="73" t="s">
        <v>15</v>
      </c>
      <c r="D560" s="74"/>
      <c r="E560" s="139">
        <v>0</v>
      </c>
      <c r="F560" s="70"/>
    </row>
    <row r="561" spans="1:6" s="93" customFormat="1" ht="38.25" customHeight="1" x14ac:dyDescent="0.3">
      <c r="A561" s="142">
        <v>556</v>
      </c>
      <c r="B561" s="105" t="s">
        <v>279</v>
      </c>
      <c r="C561" s="73" t="s">
        <v>15</v>
      </c>
      <c r="D561" s="74"/>
      <c r="E561" s="139">
        <v>0</v>
      </c>
      <c r="F561" s="70"/>
    </row>
    <row r="562" spans="1:6" s="93" customFormat="1" ht="38.25" customHeight="1" x14ac:dyDescent="0.3">
      <c r="A562" s="142">
        <v>557</v>
      </c>
      <c r="B562" s="105" t="s">
        <v>280</v>
      </c>
      <c r="C562" s="73" t="s">
        <v>15</v>
      </c>
      <c r="D562" s="74"/>
      <c r="E562" s="139">
        <v>0</v>
      </c>
      <c r="F562" s="70"/>
    </row>
    <row r="563" spans="1:6" s="93" customFormat="1" ht="38.25" customHeight="1" x14ac:dyDescent="0.3">
      <c r="A563" s="142">
        <v>558</v>
      </c>
      <c r="B563" s="105" t="s">
        <v>1787</v>
      </c>
      <c r="C563" s="73" t="s">
        <v>15</v>
      </c>
      <c r="D563" s="74"/>
      <c r="E563" s="139">
        <v>0</v>
      </c>
      <c r="F563" s="70"/>
    </row>
    <row r="564" spans="1:6" s="93" customFormat="1" ht="38.25" customHeight="1" x14ac:dyDescent="0.3">
      <c r="A564" s="142">
        <v>559</v>
      </c>
      <c r="B564" s="105" t="s">
        <v>1788</v>
      </c>
      <c r="C564" s="73" t="s">
        <v>15</v>
      </c>
      <c r="D564" s="74"/>
      <c r="E564" s="139">
        <v>0</v>
      </c>
      <c r="F564" s="70"/>
    </row>
    <row r="565" spans="1:6" s="93" customFormat="1" ht="38.25" customHeight="1" x14ac:dyDescent="0.3">
      <c r="A565" s="142">
        <v>560</v>
      </c>
      <c r="B565" s="105" t="s">
        <v>1789</v>
      </c>
      <c r="C565" s="73" t="s">
        <v>15</v>
      </c>
      <c r="D565" s="74"/>
      <c r="E565" s="139">
        <v>0</v>
      </c>
      <c r="F565" s="70"/>
    </row>
    <row r="566" spans="1:6" s="93" customFormat="1" ht="38.25" customHeight="1" x14ac:dyDescent="0.3">
      <c r="A566" s="142">
        <v>561</v>
      </c>
      <c r="B566" s="105" t="s">
        <v>1790</v>
      </c>
      <c r="C566" s="73" t="s">
        <v>15</v>
      </c>
      <c r="D566" s="74"/>
      <c r="E566" s="139">
        <v>0</v>
      </c>
      <c r="F566" s="70"/>
    </row>
    <row r="567" spans="1:6" s="93" customFormat="1" ht="38.25" customHeight="1" x14ac:dyDescent="0.3">
      <c r="A567" s="142">
        <v>562</v>
      </c>
      <c r="B567" s="105" t="s">
        <v>76</v>
      </c>
      <c r="C567" s="73" t="s">
        <v>15</v>
      </c>
      <c r="D567" s="74" t="s">
        <v>1156</v>
      </c>
      <c r="E567" s="139">
        <v>0</v>
      </c>
      <c r="F567" s="70"/>
    </row>
    <row r="568" spans="1:6" s="93" customFormat="1" ht="38.25" customHeight="1" x14ac:dyDescent="0.3">
      <c r="A568" s="142">
        <v>563</v>
      </c>
      <c r="B568" s="105" t="s">
        <v>487</v>
      </c>
      <c r="C568" s="73" t="s">
        <v>15</v>
      </c>
      <c r="D568" s="74" t="s">
        <v>1156</v>
      </c>
      <c r="E568" s="139">
        <v>0</v>
      </c>
      <c r="F568" s="70"/>
    </row>
    <row r="569" spans="1:6" s="93" customFormat="1" ht="38.25" customHeight="1" x14ac:dyDescent="0.3">
      <c r="A569" s="142">
        <v>564</v>
      </c>
      <c r="B569" s="105" t="s">
        <v>488</v>
      </c>
      <c r="C569" s="73" t="s">
        <v>15</v>
      </c>
      <c r="D569" s="74" t="s">
        <v>1156</v>
      </c>
      <c r="E569" s="139">
        <v>0</v>
      </c>
      <c r="F569" s="70"/>
    </row>
    <row r="570" spans="1:6" s="93" customFormat="1" ht="38.25" customHeight="1" x14ac:dyDescent="0.3">
      <c r="A570" s="142">
        <v>565</v>
      </c>
      <c r="B570" s="105" t="s">
        <v>489</v>
      </c>
      <c r="C570" s="73" t="s">
        <v>15</v>
      </c>
      <c r="D570" s="74" t="s">
        <v>1156</v>
      </c>
      <c r="E570" s="139">
        <v>0</v>
      </c>
      <c r="F570" s="70"/>
    </row>
    <row r="571" spans="1:6" s="93" customFormat="1" ht="38.25" customHeight="1" x14ac:dyDescent="0.3">
      <c r="A571" s="142">
        <v>566</v>
      </c>
      <c r="B571" s="105" t="s">
        <v>281</v>
      </c>
      <c r="C571" s="73" t="s">
        <v>15</v>
      </c>
      <c r="D571" s="74"/>
      <c r="E571" s="139">
        <v>0</v>
      </c>
      <c r="F571" s="70"/>
    </row>
    <row r="572" spans="1:6" s="93" customFormat="1" ht="38.25" customHeight="1" x14ac:dyDescent="0.3">
      <c r="A572" s="142">
        <v>567</v>
      </c>
      <c r="B572" s="105" t="s">
        <v>282</v>
      </c>
      <c r="C572" s="73" t="s">
        <v>15</v>
      </c>
      <c r="D572" s="74"/>
      <c r="E572" s="139">
        <v>0</v>
      </c>
      <c r="F572" s="70"/>
    </row>
    <row r="573" spans="1:6" s="93" customFormat="1" ht="38.25" customHeight="1" x14ac:dyDescent="0.3">
      <c r="A573" s="142">
        <v>568</v>
      </c>
      <c r="B573" s="105" t="s">
        <v>1493</v>
      </c>
      <c r="C573" s="73" t="s">
        <v>15</v>
      </c>
      <c r="D573" s="74" t="s">
        <v>1156</v>
      </c>
      <c r="E573" s="139">
        <v>0</v>
      </c>
      <c r="F573" s="70"/>
    </row>
    <row r="574" spans="1:6" s="93" customFormat="1" ht="38.25" customHeight="1" x14ac:dyDescent="0.3">
      <c r="A574" s="142">
        <v>569</v>
      </c>
      <c r="B574" s="105" t="s">
        <v>1494</v>
      </c>
      <c r="C574" s="73" t="s">
        <v>15</v>
      </c>
      <c r="D574" s="74" t="s">
        <v>1156</v>
      </c>
      <c r="E574" s="139">
        <v>0</v>
      </c>
      <c r="F574" s="70"/>
    </row>
    <row r="575" spans="1:6" s="93" customFormat="1" ht="38.25" customHeight="1" x14ac:dyDescent="0.3">
      <c r="A575" s="142">
        <v>570</v>
      </c>
      <c r="B575" s="105" t="s">
        <v>1495</v>
      </c>
      <c r="C575" s="73" t="s">
        <v>15</v>
      </c>
      <c r="D575" s="74" t="s">
        <v>1156</v>
      </c>
      <c r="E575" s="139">
        <v>0</v>
      </c>
      <c r="F575" s="70"/>
    </row>
    <row r="576" spans="1:6" s="93" customFormat="1" ht="38.25" customHeight="1" x14ac:dyDescent="0.3">
      <c r="A576" s="142">
        <v>571</v>
      </c>
      <c r="B576" s="105" t="s">
        <v>1496</v>
      </c>
      <c r="C576" s="73" t="s">
        <v>15</v>
      </c>
      <c r="D576" s="74" t="s">
        <v>1156</v>
      </c>
      <c r="E576" s="139">
        <v>0</v>
      </c>
      <c r="F576" s="70"/>
    </row>
    <row r="577" spans="1:6" s="93" customFormat="1" ht="38.25" customHeight="1" x14ac:dyDescent="0.3">
      <c r="A577" s="142">
        <v>572</v>
      </c>
      <c r="B577" s="105" t="s">
        <v>1497</v>
      </c>
      <c r="C577" s="73" t="s">
        <v>15</v>
      </c>
      <c r="D577" s="74" t="s">
        <v>1156</v>
      </c>
      <c r="E577" s="139">
        <v>0</v>
      </c>
      <c r="F577" s="70"/>
    </row>
    <row r="578" spans="1:6" s="93" customFormat="1" ht="38.25" customHeight="1" x14ac:dyDescent="0.3">
      <c r="A578" s="142">
        <v>573</v>
      </c>
      <c r="B578" s="105" t="s">
        <v>1204</v>
      </c>
      <c r="C578" s="73" t="s">
        <v>15</v>
      </c>
      <c r="D578" s="74" t="s">
        <v>1498</v>
      </c>
      <c r="E578" s="139">
        <v>0</v>
      </c>
      <c r="F578" s="70"/>
    </row>
    <row r="579" spans="1:6" s="93" customFormat="1" ht="38.25" customHeight="1" x14ac:dyDescent="0.3">
      <c r="A579" s="142">
        <v>574</v>
      </c>
      <c r="B579" s="105" t="s">
        <v>1203</v>
      </c>
      <c r="C579" s="73" t="s">
        <v>8</v>
      </c>
      <c r="D579" s="74"/>
      <c r="E579" s="139">
        <v>0</v>
      </c>
      <c r="F579" s="70"/>
    </row>
    <row r="580" spans="1:6" s="93" customFormat="1" ht="38.25" customHeight="1" x14ac:dyDescent="0.3">
      <c r="A580" s="142">
        <v>575</v>
      </c>
      <c r="B580" s="105" t="s">
        <v>450</v>
      </c>
      <c r="C580" s="73" t="s">
        <v>15</v>
      </c>
      <c r="D580" s="74"/>
      <c r="E580" s="139">
        <v>0</v>
      </c>
      <c r="F580" s="70"/>
    </row>
    <row r="581" spans="1:6" s="93" customFormat="1" ht="38.25" customHeight="1" x14ac:dyDescent="0.3">
      <c r="A581" s="142">
        <v>576</v>
      </c>
      <c r="B581" s="105" t="s">
        <v>77</v>
      </c>
      <c r="C581" s="73" t="s">
        <v>15</v>
      </c>
      <c r="D581" s="74"/>
      <c r="E581" s="139">
        <v>0</v>
      </c>
      <c r="F581" s="70"/>
    </row>
    <row r="582" spans="1:6" s="93" customFormat="1" ht="38.25" customHeight="1" x14ac:dyDescent="0.3">
      <c r="A582" s="142">
        <v>577</v>
      </c>
      <c r="B582" s="105" t="s">
        <v>78</v>
      </c>
      <c r="C582" s="73" t="s">
        <v>15</v>
      </c>
      <c r="D582" s="74"/>
      <c r="E582" s="139">
        <v>0</v>
      </c>
      <c r="F582" s="70"/>
    </row>
    <row r="583" spans="1:6" s="93" customFormat="1" ht="38.25" customHeight="1" x14ac:dyDescent="0.3">
      <c r="A583" s="142">
        <v>578</v>
      </c>
      <c r="B583" s="105" t="s">
        <v>79</v>
      </c>
      <c r="C583" s="73" t="s">
        <v>15</v>
      </c>
      <c r="D583" s="74"/>
      <c r="E583" s="139">
        <v>0</v>
      </c>
      <c r="F583" s="70"/>
    </row>
    <row r="584" spans="1:6" s="93" customFormat="1" ht="38.25" customHeight="1" x14ac:dyDescent="0.3">
      <c r="A584" s="142">
        <v>579</v>
      </c>
      <c r="B584" s="105" t="s">
        <v>283</v>
      </c>
      <c r="C584" s="73" t="s">
        <v>8</v>
      </c>
      <c r="D584" s="74"/>
      <c r="E584" s="139">
        <v>0</v>
      </c>
      <c r="F584" s="70"/>
    </row>
    <row r="585" spans="1:6" s="93" customFormat="1" ht="38.25" customHeight="1" x14ac:dyDescent="0.3">
      <c r="A585" s="142">
        <v>580</v>
      </c>
      <c r="B585" s="105" t="s">
        <v>284</v>
      </c>
      <c r="C585" s="73" t="s">
        <v>15</v>
      </c>
      <c r="D585" s="74"/>
      <c r="E585" s="139">
        <v>0</v>
      </c>
      <c r="F585" s="70"/>
    </row>
    <row r="586" spans="1:6" s="93" customFormat="1" ht="38.25" customHeight="1" x14ac:dyDescent="0.3">
      <c r="A586" s="142">
        <v>581</v>
      </c>
      <c r="B586" s="105" t="s">
        <v>285</v>
      </c>
      <c r="C586" s="73" t="s">
        <v>15</v>
      </c>
      <c r="D586" s="74"/>
      <c r="E586" s="139">
        <v>0</v>
      </c>
      <c r="F586" s="70"/>
    </row>
    <row r="587" spans="1:6" s="93" customFormat="1" ht="38.25" customHeight="1" x14ac:dyDescent="0.3">
      <c r="A587" s="142">
        <v>582</v>
      </c>
      <c r="B587" s="105" t="s">
        <v>1791</v>
      </c>
      <c r="C587" s="73" t="s">
        <v>82</v>
      </c>
      <c r="D587" s="74"/>
      <c r="E587" s="139">
        <v>0</v>
      </c>
      <c r="F587" s="70"/>
    </row>
    <row r="588" spans="1:6" s="93" customFormat="1" ht="38.25" customHeight="1" x14ac:dyDescent="0.3">
      <c r="A588" s="142">
        <v>583</v>
      </c>
      <c r="B588" s="105" t="s">
        <v>1492</v>
      </c>
      <c r="C588" s="73" t="s">
        <v>15</v>
      </c>
      <c r="D588" s="74" t="s">
        <v>1156</v>
      </c>
      <c r="E588" s="139">
        <v>0</v>
      </c>
      <c r="F588" s="70"/>
    </row>
    <row r="589" spans="1:6" s="93" customFormat="1" ht="38.25" customHeight="1" x14ac:dyDescent="0.3">
      <c r="A589" s="142">
        <v>584</v>
      </c>
      <c r="B589" s="105" t="s">
        <v>286</v>
      </c>
      <c r="C589" s="73" t="s">
        <v>15</v>
      </c>
      <c r="D589" s="74"/>
      <c r="E589" s="139">
        <v>0</v>
      </c>
      <c r="F589" s="70"/>
    </row>
    <row r="590" spans="1:6" s="93" customFormat="1" ht="38.25" customHeight="1" x14ac:dyDescent="0.3">
      <c r="A590" s="142">
        <v>585</v>
      </c>
      <c r="B590" s="105" t="s">
        <v>287</v>
      </c>
      <c r="C590" s="73" t="s">
        <v>15</v>
      </c>
      <c r="D590" s="74"/>
      <c r="E590" s="139">
        <v>0</v>
      </c>
      <c r="F590" s="70"/>
    </row>
    <row r="591" spans="1:6" s="93" customFormat="1" ht="38.25" customHeight="1" x14ac:dyDescent="0.3">
      <c r="A591" s="142">
        <v>586</v>
      </c>
      <c r="B591" s="105" t="s">
        <v>288</v>
      </c>
      <c r="C591" s="73" t="s">
        <v>15</v>
      </c>
      <c r="D591" s="74"/>
      <c r="E591" s="139">
        <v>0</v>
      </c>
      <c r="F591" s="70"/>
    </row>
    <row r="592" spans="1:6" s="93" customFormat="1" ht="38.25" customHeight="1" x14ac:dyDescent="0.3">
      <c r="A592" s="142">
        <v>587</v>
      </c>
      <c r="B592" s="105" t="s">
        <v>289</v>
      </c>
      <c r="C592" s="73" t="s">
        <v>15</v>
      </c>
      <c r="D592" s="74"/>
      <c r="E592" s="139">
        <v>0</v>
      </c>
      <c r="F592" s="70"/>
    </row>
    <row r="593" spans="1:6" s="93" customFormat="1" ht="38.25" customHeight="1" x14ac:dyDescent="0.3">
      <c r="A593" s="142">
        <v>588</v>
      </c>
      <c r="B593" s="105" t="s">
        <v>290</v>
      </c>
      <c r="C593" s="73" t="s">
        <v>15</v>
      </c>
      <c r="D593" s="74"/>
      <c r="E593" s="139">
        <v>0</v>
      </c>
      <c r="F593" s="70"/>
    </row>
    <row r="594" spans="1:6" s="93" customFormat="1" ht="38.25" customHeight="1" x14ac:dyDescent="0.3">
      <c r="A594" s="142">
        <v>589</v>
      </c>
      <c r="B594" s="105" t="s">
        <v>291</v>
      </c>
      <c r="C594" s="73" t="s">
        <v>15</v>
      </c>
      <c r="D594" s="74"/>
      <c r="E594" s="139">
        <v>0</v>
      </c>
      <c r="F594" s="70"/>
    </row>
    <row r="595" spans="1:6" s="93" customFormat="1" ht="38.25" customHeight="1" x14ac:dyDescent="0.3">
      <c r="A595" s="142">
        <v>590</v>
      </c>
      <c r="B595" s="105" t="s">
        <v>292</v>
      </c>
      <c r="C595" s="73" t="s">
        <v>15</v>
      </c>
      <c r="D595" s="74"/>
      <c r="E595" s="139">
        <v>0</v>
      </c>
      <c r="F595" s="70"/>
    </row>
    <row r="596" spans="1:6" s="93" customFormat="1" ht="38.25" customHeight="1" x14ac:dyDescent="0.3">
      <c r="A596" s="142">
        <v>591</v>
      </c>
      <c r="B596" s="105" t="s">
        <v>490</v>
      </c>
      <c r="C596" s="73" t="s">
        <v>82</v>
      </c>
      <c r="D596" s="74"/>
      <c r="E596" s="139">
        <v>0</v>
      </c>
      <c r="F596" s="70"/>
    </row>
    <row r="597" spans="1:6" s="93" customFormat="1" ht="38.25" customHeight="1" x14ac:dyDescent="0.3">
      <c r="A597" s="142">
        <v>592</v>
      </c>
      <c r="B597" s="105" t="s">
        <v>1165</v>
      </c>
      <c r="C597" s="73" t="s">
        <v>82</v>
      </c>
      <c r="D597" s="74"/>
      <c r="E597" s="139">
        <v>0</v>
      </c>
      <c r="F597" s="70"/>
    </row>
    <row r="598" spans="1:6" s="93" customFormat="1" ht="38.25" customHeight="1" x14ac:dyDescent="0.3">
      <c r="A598" s="142">
        <v>593</v>
      </c>
      <c r="B598" s="105" t="s">
        <v>1166</v>
      </c>
      <c r="C598" s="73" t="s">
        <v>15</v>
      </c>
      <c r="D598" s="74"/>
      <c r="E598" s="139">
        <v>0</v>
      </c>
      <c r="F598" s="70"/>
    </row>
    <row r="599" spans="1:6" s="93" customFormat="1" ht="38.25" customHeight="1" x14ac:dyDescent="0.3">
      <c r="A599" s="142">
        <v>594</v>
      </c>
      <c r="B599" s="105" t="s">
        <v>293</v>
      </c>
      <c r="C599" s="73" t="s">
        <v>15</v>
      </c>
      <c r="D599" s="74"/>
      <c r="E599" s="139">
        <v>0</v>
      </c>
      <c r="F599" s="70"/>
    </row>
    <row r="600" spans="1:6" s="93" customFormat="1" ht="38.25" customHeight="1" x14ac:dyDescent="0.3">
      <c r="A600" s="142">
        <v>595</v>
      </c>
      <c r="B600" s="105" t="s">
        <v>294</v>
      </c>
      <c r="C600" s="73" t="s">
        <v>15</v>
      </c>
      <c r="D600" s="74"/>
      <c r="E600" s="139">
        <v>0</v>
      </c>
      <c r="F600" s="70"/>
    </row>
    <row r="601" spans="1:6" s="93" customFormat="1" ht="38.25" customHeight="1" x14ac:dyDescent="0.3">
      <c r="A601" s="142">
        <v>596</v>
      </c>
      <c r="B601" s="105" t="s">
        <v>478</v>
      </c>
      <c r="C601" s="73" t="s">
        <v>15</v>
      </c>
      <c r="D601" s="74" t="s">
        <v>479</v>
      </c>
      <c r="E601" s="139">
        <v>0</v>
      </c>
      <c r="F601" s="70"/>
    </row>
    <row r="602" spans="1:6" s="93" customFormat="1" ht="38.25" customHeight="1" x14ac:dyDescent="0.3">
      <c r="A602" s="142">
        <v>597</v>
      </c>
      <c r="B602" s="105" t="s">
        <v>1039</v>
      </c>
      <c r="C602" s="73" t="s">
        <v>15</v>
      </c>
      <c r="D602" s="74" t="s">
        <v>690</v>
      </c>
      <c r="E602" s="139">
        <v>0</v>
      </c>
      <c r="F602" s="70"/>
    </row>
    <row r="603" spans="1:6" s="93" customFormat="1" ht="38.25" customHeight="1" x14ac:dyDescent="0.3">
      <c r="A603" s="142">
        <v>598</v>
      </c>
      <c r="B603" s="105" t="s">
        <v>1169</v>
      </c>
      <c r="C603" s="73" t="s">
        <v>15</v>
      </c>
      <c r="D603" s="74" t="s">
        <v>1170</v>
      </c>
      <c r="E603" s="139">
        <v>0</v>
      </c>
      <c r="F603" s="70"/>
    </row>
    <row r="604" spans="1:6" s="93" customFormat="1" ht="38.25" customHeight="1" x14ac:dyDescent="0.3">
      <c r="A604" s="142">
        <v>599</v>
      </c>
      <c r="B604" s="105" t="s">
        <v>1371</v>
      </c>
      <c r="C604" s="73" t="s">
        <v>15</v>
      </c>
      <c r="D604" s="74" t="s">
        <v>1170</v>
      </c>
      <c r="E604" s="139">
        <v>0</v>
      </c>
      <c r="F604" s="70"/>
    </row>
    <row r="605" spans="1:6" s="93" customFormat="1" ht="38.25" customHeight="1" x14ac:dyDescent="0.3">
      <c r="A605" s="142">
        <v>600</v>
      </c>
      <c r="B605" s="105" t="s">
        <v>1168</v>
      </c>
      <c r="C605" s="73" t="s">
        <v>15</v>
      </c>
      <c r="D605" s="74" t="s">
        <v>1170</v>
      </c>
      <c r="E605" s="139">
        <v>0</v>
      </c>
      <c r="F605" s="70"/>
    </row>
    <row r="606" spans="1:6" s="93" customFormat="1" ht="38.25" customHeight="1" x14ac:dyDescent="0.3">
      <c r="A606" s="142">
        <v>601</v>
      </c>
      <c r="B606" s="105" t="s">
        <v>1040</v>
      </c>
      <c r="C606" s="73" t="s">
        <v>15</v>
      </c>
      <c r="D606" s="74" t="s">
        <v>1170</v>
      </c>
      <c r="E606" s="139">
        <v>0</v>
      </c>
      <c r="F606" s="70"/>
    </row>
    <row r="607" spans="1:6" s="93" customFormat="1" ht="38.25" customHeight="1" x14ac:dyDescent="0.3">
      <c r="A607" s="142">
        <v>602</v>
      </c>
      <c r="B607" s="105" t="s">
        <v>1041</v>
      </c>
      <c r="C607" s="73" t="s">
        <v>15</v>
      </c>
      <c r="D607" s="74" t="s">
        <v>1170</v>
      </c>
      <c r="E607" s="139">
        <v>0</v>
      </c>
      <c r="F607" s="70"/>
    </row>
    <row r="608" spans="1:6" s="93" customFormat="1" ht="38.25" customHeight="1" x14ac:dyDescent="0.3">
      <c r="A608" s="142">
        <v>603</v>
      </c>
      <c r="B608" s="105" t="s">
        <v>1042</v>
      </c>
      <c r="C608" s="73" t="s">
        <v>15</v>
      </c>
      <c r="D608" s="74" t="s">
        <v>1170</v>
      </c>
      <c r="E608" s="139">
        <v>0</v>
      </c>
      <c r="F608" s="70"/>
    </row>
    <row r="609" spans="1:6" s="93" customFormat="1" ht="38.25" customHeight="1" x14ac:dyDescent="0.3">
      <c r="A609" s="142">
        <v>604</v>
      </c>
      <c r="B609" s="105" t="s">
        <v>1043</v>
      </c>
      <c r="C609" s="73" t="s">
        <v>15</v>
      </c>
      <c r="D609" s="74" t="s">
        <v>1170</v>
      </c>
      <c r="E609" s="139">
        <v>0</v>
      </c>
      <c r="F609" s="70"/>
    </row>
    <row r="610" spans="1:6" s="93" customFormat="1" ht="38.25" customHeight="1" x14ac:dyDescent="0.3">
      <c r="A610" s="142">
        <v>605</v>
      </c>
      <c r="B610" s="105" t="s">
        <v>1044</v>
      </c>
      <c r="C610" s="73" t="s">
        <v>15</v>
      </c>
      <c r="D610" s="74" t="s">
        <v>1170</v>
      </c>
      <c r="E610" s="139">
        <v>0</v>
      </c>
      <c r="F610" s="70"/>
    </row>
    <row r="611" spans="1:6" s="93" customFormat="1" ht="38.25" customHeight="1" x14ac:dyDescent="0.3">
      <c r="A611" s="142">
        <v>606</v>
      </c>
      <c r="B611" s="105" t="s">
        <v>448</v>
      </c>
      <c r="C611" s="73" t="s">
        <v>15</v>
      </c>
      <c r="D611" s="74" t="s">
        <v>1170</v>
      </c>
      <c r="E611" s="139">
        <v>0</v>
      </c>
      <c r="F611" s="70"/>
    </row>
    <row r="612" spans="1:6" s="93" customFormat="1" ht="38.25" customHeight="1" x14ac:dyDescent="0.3">
      <c r="A612" s="142">
        <v>607</v>
      </c>
      <c r="B612" s="105" t="s">
        <v>1045</v>
      </c>
      <c r="C612" s="73" t="s">
        <v>15</v>
      </c>
      <c r="D612" s="74" t="s">
        <v>1170</v>
      </c>
      <c r="E612" s="139">
        <v>0</v>
      </c>
      <c r="F612" s="70"/>
    </row>
    <row r="613" spans="1:6" s="93" customFormat="1" ht="38.25" customHeight="1" x14ac:dyDescent="0.3">
      <c r="A613" s="142">
        <v>608</v>
      </c>
      <c r="B613" s="105" t="s">
        <v>1556</v>
      </c>
      <c r="C613" s="73" t="s">
        <v>15</v>
      </c>
      <c r="D613" s="74" t="s">
        <v>1110</v>
      </c>
      <c r="E613" s="139">
        <v>0</v>
      </c>
      <c r="F613" s="70"/>
    </row>
    <row r="614" spans="1:6" s="93" customFormat="1" ht="38.25" customHeight="1" x14ac:dyDescent="0.3">
      <c r="A614" s="142">
        <v>609</v>
      </c>
      <c r="B614" s="105" t="s">
        <v>1108</v>
      </c>
      <c r="C614" s="73" t="s">
        <v>15</v>
      </c>
      <c r="D614" s="74"/>
      <c r="E614" s="139">
        <v>0</v>
      </c>
      <c r="F614" s="70"/>
    </row>
    <row r="615" spans="1:6" s="93" customFormat="1" ht="38.25" customHeight="1" x14ac:dyDescent="0.3">
      <c r="A615" s="142">
        <v>610</v>
      </c>
      <c r="B615" s="105" t="s">
        <v>154</v>
      </c>
      <c r="C615" s="73" t="s">
        <v>15</v>
      </c>
      <c r="D615" s="74"/>
      <c r="E615" s="139">
        <v>0</v>
      </c>
      <c r="F615" s="70"/>
    </row>
    <row r="616" spans="1:6" s="93" customFormat="1" ht="38.25" customHeight="1" x14ac:dyDescent="0.3">
      <c r="A616" s="142">
        <v>611</v>
      </c>
      <c r="B616" s="105" t="s">
        <v>155</v>
      </c>
      <c r="C616" s="73" t="s">
        <v>15</v>
      </c>
      <c r="D616" s="74"/>
      <c r="E616" s="139">
        <v>0</v>
      </c>
      <c r="F616" s="70"/>
    </row>
    <row r="617" spans="1:6" s="93" customFormat="1" ht="38.25" customHeight="1" x14ac:dyDescent="0.3">
      <c r="A617" s="142">
        <v>612</v>
      </c>
      <c r="B617" s="105" t="s">
        <v>1126</v>
      </c>
      <c r="C617" s="73" t="s">
        <v>15</v>
      </c>
      <c r="D617" s="74"/>
      <c r="E617" s="139">
        <v>0</v>
      </c>
      <c r="F617" s="70"/>
    </row>
    <row r="618" spans="1:6" s="93" customFormat="1" ht="38.25" customHeight="1" x14ac:dyDescent="0.3">
      <c r="A618" s="142">
        <v>613</v>
      </c>
      <c r="B618" s="105" t="s">
        <v>156</v>
      </c>
      <c r="C618" s="73" t="s">
        <v>15</v>
      </c>
      <c r="D618" s="74"/>
      <c r="E618" s="139">
        <v>0</v>
      </c>
      <c r="F618" s="70"/>
    </row>
    <row r="619" spans="1:6" s="93" customFormat="1" ht="38.25" customHeight="1" x14ac:dyDescent="0.3">
      <c r="A619" s="142">
        <v>614</v>
      </c>
      <c r="B619" s="105" t="s">
        <v>157</v>
      </c>
      <c r="C619" s="73" t="s">
        <v>8</v>
      </c>
      <c r="D619" s="74"/>
      <c r="E619" s="139">
        <v>0</v>
      </c>
      <c r="F619" s="70"/>
    </row>
    <row r="620" spans="1:6" s="93" customFormat="1" ht="38.25" customHeight="1" x14ac:dyDescent="0.3">
      <c r="A620" s="142">
        <v>615</v>
      </c>
      <c r="B620" s="105" t="s">
        <v>158</v>
      </c>
      <c r="C620" s="73" t="s">
        <v>15</v>
      </c>
      <c r="D620" s="74"/>
      <c r="E620" s="139">
        <v>0</v>
      </c>
      <c r="F620" s="70"/>
    </row>
    <row r="621" spans="1:6" s="93" customFormat="1" ht="38.25" customHeight="1" x14ac:dyDescent="0.3">
      <c r="A621" s="142">
        <v>616</v>
      </c>
      <c r="B621" s="105" t="s">
        <v>159</v>
      </c>
      <c r="C621" s="73" t="s">
        <v>15</v>
      </c>
      <c r="D621" s="74"/>
      <c r="E621" s="139">
        <v>0</v>
      </c>
      <c r="F621" s="70"/>
    </row>
    <row r="622" spans="1:6" s="93" customFormat="1" ht="38.25" customHeight="1" x14ac:dyDescent="0.3">
      <c r="A622" s="142">
        <v>617</v>
      </c>
      <c r="B622" s="105" t="s">
        <v>1557</v>
      </c>
      <c r="C622" s="73" t="s">
        <v>1180</v>
      </c>
      <c r="D622" s="74"/>
      <c r="E622" s="139">
        <v>0</v>
      </c>
      <c r="F622" s="70"/>
    </row>
    <row r="623" spans="1:6" s="93" customFormat="1" ht="38.25" customHeight="1" x14ac:dyDescent="0.3">
      <c r="A623" s="142">
        <v>618</v>
      </c>
      <c r="B623" s="105" t="s">
        <v>1558</v>
      </c>
      <c r="C623" s="73" t="s">
        <v>15</v>
      </c>
      <c r="D623" s="74" t="s">
        <v>1157</v>
      </c>
      <c r="E623" s="139">
        <v>0</v>
      </c>
      <c r="F623" s="70"/>
    </row>
    <row r="624" spans="1:6" s="93" customFormat="1" ht="38.25" customHeight="1" x14ac:dyDescent="0.3">
      <c r="A624" s="142">
        <v>619</v>
      </c>
      <c r="B624" s="105" t="s">
        <v>160</v>
      </c>
      <c r="C624" s="73" t="s">
        <v>15</v>
      </c>
      <c r="D624" s="74"/>
      <c r="E624" s="139">
        <v>0</v>
      </c>
      <c r="F624" s="70"/>
    </row>
    <row r="625" spans="1:6" s="93" customFormat="1" ht="38.25" customHeight="1" x14ac:dyDescent="0.3">
      <c r="A625" s="142">
        <v>620</v>
      </c>
      <c r="B625" s="105" t="s">
        <v>152</v>
      </c>
      <c r="C625" s="73" t="s">
        <v>15</v>
      </c>
      <c r="D625" s="74"/>
      <c r="E625" s="139">
        <v>0</v>
      </c>
      <c r="F625" s="70"/>
    </row>
    <row r="626" spans="1:6" s="93" customFormat="1" ht="38.25" customHeight="1" x14ac:dyDescent="0.3">
      <c r="A626" s="142">
        <v>621</v>
      </c>
      <c r="B626" s="105" t="s">
        <v>153</v>
      </c>
      <c r="C626" s="73" t="s">
        <v>15</v>
      </c>
      <c r="D626" s="74"/>
      <c r="E626" s="139">
        <v>0</v>
      </c>
      <c r="F626" s="70"/>
    </row>
    <row r="627" spans="1:6" s="93" customFormat="1" ht="38.25" customHeight="1" x14ac:dyDescent="0.3">
      <c r="A627" s="142">
        <v>622</v>
      </c>
      <c r="B627" s="105" t="s">
        <v>1167</v>
      </c>
      <c r="C627" s="73" t="s">
        <v>15</v>
      </c>
      <c r="D627" s="74"/>
      <c r="E627" s="139">
        <v>0</v>
      </c>
      <c r="F627" s="70"/>
    </row>
    <row r="628" spans="1:6" s="93" customFormat="1" ht="38.25" customHeight="1" x14ac:dyDescent="0.3">
      <c r="A628" s="142">
        <v>623</v>
      </c>
      <c r="B628" s="105" t="s">
        <v>692</v>
      </c>
      <c r="C628" s="73" t="s">
        <v>15</v>
      </c>
      <c r="D628" s="74" t="s">
        <v>693</v>
      </c>
      <c r="E628" s="139">
        <v>0</v>
      </c>
      <c r="F628" s="70"/>
    </row>
    <row r="629" spans="1:6" s="93" customFormat="1" ht="38.25" customHeight="1" x14ac:dyDescent="0.3">
      <c r="A629" s="142">
        <v>624</v>
      </c>
      <c r="B629" s="105" t="s">
        <v>1084</v>
      </c>
      <c r="C629" s="73" t="s">
        <v>15</v>
      </c>
      <c r="D629" s="74"/>
      <c r="E629" s="139">
        <v>0</v>
      </c>
      <c r="F629" s="70"/>
    </row>
    <row r="630" spans="1:6" s="93" customFormat="1" ht="38.25" customHeight="1" x14ac:dyDescent="0.3">
      <c r="A630" s="142">
        <v>625</v>
      </c>
      <c r="B630" s="105" t="s">
        <v>295</v>
      </c>
      <c r="C630" s="73" t="s">
        <v>15</v>
      </c>
      <c r="D630" s="74"/>
      <c r="E630" s="139">
        <v>0</v>
      </c>
      <c r="F630" s="70"/>
    </row>
    <row r="631" spans="1:6" s="93" customFormat="1" ht="38.25" customHeight="1" x14ac:dyDescent="0.3">
      <c r="A631" s="142">
        <v>626</v>
      </c>
      <c r="B631" s="105" t="s">
        <v>296</v>
      </c>
      <c r="C631" s="73" t="s">
        <v>15</v>
      </c>
      <c r="D631" s="74"/>
      <c r="E631" s="139">
        <v>0</v>
      </c>
      <c r="F631" s="70"/>
    </row>
    <row r="632" spans="1:6" s="93" customFormat="1" ht="38.25" customHeight="1" x14ac:dyDescent="0.3">
      <c r="A632" s="142">
        <v>627</v>
      </c>
      <c r="B632" s="105" t="s">
        <v>297</v>
      </c>
      <c r="C632" s="73" t="s">
        <v>15</v>
      </c>
      <c r="D632" s="74"/>
      <c r="E632" s="139">
        <v>0</v>
      </c>
      <c r="F632" s="70"/>
    </row>
    <row r="633" spans="1:6" s="93" customFormat="1" ht="38.25" customHeight="1" x14ac:dyDescent="0.3">
      <c r="A633" s="142">
        <v>628</v>
      </c>
      <c r="B633" s="105" t="s">
        <v>1792</v>
      </c>
      <c r="C633" s="73" t="s">
        <v>15</v>
      </c>
      <c r="D633" s="74"/>
      <c r="E633" s="139">
        <v>0</v>
      </c>
      <c r="F633" s="70"/>
    </row>
    <row r="634" spans="1:6" s="93" customFormat="1" ht="38.25" customHeight="1" x14ac:dyDescent="0.3">
      <c r="A634" s="142">
        <v>629</v>
      </c>
      <c r="B634" s="105" t="s">
        <v>1372</v>
      </c>
      <c r="C634" s="73" t="s">
        <v>15</v>
      </c>
      <c r="D634" s="74" t="s">
        <v>1373</v>
      </c>
      <c r="E634" s="139">
        <v>0</v>
      </c>
      <c r="F634" s="70"/>
    </row>
    <row r="635" spans="1:6" s="93" customFormat="1" ht="38.25" customHeight="1" x14ac:dyDescent="0.3">
      <c r="A635" s="142">
        <v>630</v>
      </c>
      <c r="B635" s="105" t="s">
        <v>1130</v>
      </c>
      <c r="C635" s="73" t="s">
        <v>15</v>
      </c>
      <c r="D635" s="74"/>
      <c r="E635" s="139">
        <v>0</v>
      </c>
      <c r="F635" s="70"/>
    </row>
    <row r="636" spans="1:6" s="93" customFormat="1" ht="38.25" customHeight="1" x14ac:dyDescent="0.3">
      <c r="A636" s="142">
        <v>631</v>
      </c>
      <c r="B636" s="105" t="s">
        <v>1050</v>
      </c>
      <c r="C636" s="73" t="s">
        <v>8</v>
      </c>
      <c r="D636" s="74"/>
      <c r="E636" s="139">
        <v>0</v>
      </c>
      <c r="F636" s="70"/>
    </row>
    <row r="637" spans="1:6" s="93" customFormat="1" ht="38.25" customHeight="1" x14ac:dyDescent="0.3">
      <c r="A637" s="142">
        <v>632</v>
      </c>
      <c r="B637" s="105" t="s">
        <v>1051</v>
      </c>
      <c r="C637" s="73" t="s">
        <v>15</v>
      </c>
      <c r="D637" s="74"/>
      <c r="E637" s="139">
        <v>0</v>
      </c>
      <c r="F637" s="70"/>
    </row>
    <row r="638" spans="1:6" s="93" customFormat="1" ht="38.25" customHeight="1" x14ac:dyDescent="0.3">
      <c r="A638" s="142">
        <v>633</v>
      </c>
      <c r="B638" s="105" t="s">
        <v>1052</v>
      </c>
      <c r="C638" s="73" t="s">
        <v>15</v>
      </c>
      <c r="D638" s="74"/>
      <c r="E638" s="139">
        <v>0</v>
      </c>
      <c r="F638" s="70"/>
    </row>
    <row r="639" spans="1:6" s="93" customFormat="1" ht="38.25" customHeight="1" x14ac:dyDescent="0.3">
      <c r="A639" s="142">
        <v>634</v>
      </c>
      <c r="B639" s="105" t="s">
        <v>1053</v>
      </c>
      <c r="C639" s="73" t="s">
        <v>15</v>
      </c>
      <c r="D639" s="74"/>
      <c r="E639" s="139">
        <v>0</v>
      </c>
      <c r="F639" s="70"/>
    </row>
    <row r="640" spans="1:6" s="93" customFormat="1" ht="38.25" customHeight="1" x14ac:dyDescent="0.3">
      <c r="A640" s="142">
        <v>635</v>
      </c>
      <c r="B640" s="105" t="s">
        <v>1491</v>
      </c>
      <c r="C640" s="73" t="s">
        <v>15</v>
      </c>
      <c r="D640" s="74"/>
      <c r="E640" s="139">
        <v>0</v>
      </c>
      <c r="F640" s="70"/>
    </row>
    <row r="641" spans="1:6" s="93" customFormat="1" ht="38.25" customHeight="1" x14ac:dyDescent="0.3">
      <c r="A641" s="142">
        <v>636</v>
      </c>
      <c r="B641" s="105" t="s">
        <v>1193</v>
      </c>
      <c r="C641" s="73" t="s">
        <v>15</v>
      </c>
      <c r="D641" s="74"/>
      <c r="E641" s="139">
        <v>0</v>
      </c>
      <c r="F641" s="70"/>
    </row>
    <row r="642" spans="1:6" s="93" customFormat="1" ht="38.25" customHeight="1" x14ac:dyDescent="0.3">
      <c r="A642" s="142">
        <v>637</v>
      </c>
      <c r="B642" s="105" t="s">
        <v>1194</v>
      </c>
      <c r="C642" s="73" t="s">
        <v>15</v>
      </c>
      <c r="D642" s="74"/>
      <c r="E642" s="139">
        <v>0</v>
      </c>
      <c r="F642" s="70"/>
    </row>
    <row r="643" spans="1:6" s="93" customFormat="1" ht="38.25" customHeight="1" x14ac:dyDescent="0.3">
      <c r="A643" s="142">
        <v>638</v>
      </c>
      <c r="B643" s="105" t="s">
        <v>1086</v>
      </c>
      <c r="C643" s="73" t="s">
        <v>15</v>
      </c>
      <c r="D643" s="74"/>
      <c r="E643" s="139">
        <v>0</v>
      </c>
      <c r="F643" s="70"/>
    </row>
    <row r="644" spans="1:6" s="93" customFormat="1" ht="38.25" customHeight="1" x14ac:dyDescent="0.3">
      <c r="A644" s="142">
        <v>639</v>
      </c>
      <c r="B644" s="105" t="s">
        <v>1054</v>
      </c>
      <c r="C644" s="73" t="s">
        <v>8</v>
      </c>
      <c r="D644" s="74"/>
      <c r="E644" s="139">
        <v>0</v>
      </c>
      <c r="F644" s="70"/>
    </row>
    <row r="645" spans="1:6" s="93" customFormat="1" ht="38.25" customHeight="1" x14ac:dyDescent="0.3">
      <c r="A645" s="142">
        <v>640</v>
      </c>
      <c r="B645" s="105" t="s">
        <v>1055</v>
      </c>
      <c r="C645" s="73" t="s">
        <v>15</v>
      </c>
      <c r="D645" s="74"/>
      <c r="E645" s="139">
        <v>0</v>
      </c>
      <c r="F645" s="70"/>
    </row>
    <row r="646" spans="1:6" s="93" customFormat="1" ht="38.25" customHeight="1" x14ac:dyDescent="0.3">
      <c r="A646" s="142">
        <v>641</v>
      </c>
      <c r="B646" s="105" t="s">
        <v>1056</v>
      </c>
      <c r="C646" s="73" t="s">
        <v>15</v>
      </c>
      <c r="D646" s="74"/>
      <c r="E646" s="139">
        <v>0</v>
      </c>
      <c r="F646" s="70"/>
    </row>
    <row r="647" spans="1:6" s="93" customFormat="1" ht="38.25" customHeight="1" x14ac:dyDescent="0.3">
      <c r="A647" s="142">
        <v>642</v>
      </c>
      <c r="B647" s="105" t="s">
        <v>1057</v>
      </c>
      <c r="C647" s="73" t="s">
        <v>15</v>
      </c>
      <c r="D647" s="74"/>
      <c r="E647" s="139">
        <v>0</v>
      </c>
      <c r="F647" s="70"/>
    </row>
    <row r="648" spans="1:6" s="93" customFormat="1" ht="38.25" customHeight="1" x14ac:dyDescent="0.3">
      <c r="A648" s="142">
        <v>643</v>
      </c>
      <c r="B648" s="105" t="s">
        <v>1188</v>
      </c>
      <c r="C648" s="73" t="s">
        <v>15</v>
      </c>
      <c r="D648" s="74"/>
      <c r="E648" s="139">
        <v>0</v>
      </c>
      <c r="F648" s="70"/>
    </row>
    <row r="649" spans="1:6" s="93" customFormat="1" ht="38.25" customHeight="1" x14ac:dyDescent="0.3">
      <c r="A649" s="142">
        <v>644</v>
      </c>
      <c r="B649" s="105" t="s">
        <v>1095</v>
      </c>
      <c r="C649" s="73" t="s">
        <v>15</v>
      </c>
      <c r="D649" s="74"/>
      <c r="E649" s="139">
        <v>0</v>
      </c>
      <c r="F649" s="70"/>
    </row>
    <row r="650" spans="1:6" s="93" customFormat="1" ht="38.25" customHeight="1" x14ac:dyDescent="0.3">
      <c r="A650" s="142">
        <v>645</v>
      </c>
      <c r="B650" s="105" t="s">
        <v>1374</v>
      </c>
      <c r="C650" s="73" t="s">
        <v>15</v>
      </c>
      <c r="D650" s="74"/>
      <c r="E650" s="139">
        <v>0</v>
      </c>
      <c r="F650" s="70"/>
    </row>
    <row r="651" spans="1:6" s="93" customFormat="1" ht="38.25" customHeight="1" x14ac:dyDescent="0.3">
      <c r="A651" s="142">
        <v>646</v>
      </c>
      <c r="B651" s="105" t="s">
        <v>1375</v>
      </c>
      <c r="C651" s="73" t="s">
        <v>15</v>
      </c>
      <c r="D651" s="74"/>
      <c r="E651" s="139">
        <v>0</v>
      </c>
      <c r="F651" s="70"/>
    </row>
    <row r="652" spans="1:6" s="93" customFormat="1" ht="38.25" customHeight="1" x14ac:dyDescent="0.3">
      <c r="A652" s="142">
        <v>647</v>
      </c>
      <c r="B652" s="105" t="s">
        <v>1564</v>
      </c>
      <c r="C652" s="73" t="s">
        <v>15</v>
      </c>
      <c r="D652" s="74"/>
      <c r="E652" s="139">
        <v>0</v>
      </c>
      <c r="F652" s="70"/>
    </row>
    <row r="653" spans="1:6" ht="16.5" customHeight="1" x14ac:dyDescent="0.3">
      <c r="A653" s="141">
        <v>648</v>
      </c>
      <c r="B653" s="64" t="s">
        <v>80</v>
      </c>
      <c r="C653" s="63"/>
      <c r="D653" s="64"/>
      <c r="E653" s="62"/>
      <c r="F653" s="62"/>
    </row>
    <row r="654" spans="1:6" s="93" customFormat="1" ht="38.25" customHeight="1" x14ac:dyDescent="0.3">
      <c r="A654" s="142">
        <v>649</v>
      </c>
      <c r="B654" s="105" t="s">
        <v>298</v>
      </c>
      <c r="C654" s="73" t="s">
        <v>105</v>
      </c>
      <c r="D654" s="74" t="s">
        <v>1156</v>
      </c>
      <c r="E654" s="139">
        <v>0</v>
      </c>
      <c r="F654" s="70"/>
    </row>
    <row r="655" spans="1:6" s="93" customFormat="1" ht="38.25" customHeight="1" x14ac:dyDescent="0.3">
      <c r="A655" s="142">
        <v>650</v>
      </c>
      <c r="B655" s="105" t="s">
        <v>691</v>
      </c>
      <c r="C655" s="73" t="s">
        <v>105</v>
      </c>
      <c r="D655" s="74" t="s">
        <v>1156</v>
      </c>
      <c r="E655" s="139">
        <v>0</v>
      </c>
      <c r="F655" s="70"/>
    </row>
    <row r="656" spans="1:6" s="93" customFormat="1" ht="38.25" customHeight="1" x14ac:dyDescent="0.3">
      <c r="A656" s="142">
        <v>651</v>
      </c>
      <c r="B656" s="105" t="s">
        <v>1081</v>
      </c>
      <c r="C656" s="73" t="s">
        <v>105</v>
      </c>
      <c r="D656" s="74" t="s">
        <v>1156</v>
      </c>
      <c r="E656" s="139">
        <v>0</v>
      </c>
      <c r="F656" s="70"/>
    </row>
    <row r="657" spans="1:6" s="93" customFormat="1" ht="38.25" customHeight="1" x14ac:dyDescent="0.3">
      <c r="A657" s="142">
        <v>652</v>
      </c>
      <c r="B657" s="105" t="s">
        <v>81</v>
      </c>
      <c r="C657" s="73" t="s">
        <v>105</v>
      </c>
      <c r="D657" s="74"/>
      <c r="E657" s="139">
        <v>0</v>
      </c>
      <c r="F657" s="70"/>
    </row>
    <row r="658" spans="1:6" s="93" customFormat="1" ht="38.25" customHeight="1" x14ac:dyDescent="0.3">
      <c r="A658" s="142">
        <v>653</v>
      </c>
      <c r="B658" s="105" t="s">
        <v>1080</v>
      </c>
      <c r="C658" s="73" t="s">
        <v>105</v>
      </c>
      <c r="D658" s="74" t="s">
        <v>1156</v>
      </c>
      <c r="E658" s="139">
        <v>0</v>
      </c>
      <c r="F658" s="70"/>
    </row>
    <row r="659" spans="1:6" s="93" customFormat="1" ht="38.25" customHeight="1" x14ac:dyDescent="0.3">
      <c r="A659" s="142">
        <v>654</v>
      </c>
      <c r="B659" s="105" t="s">
        <v>299</v>
      </c>
      <c r="C659" s="73" t="s">
        <v>105</v>
      </c>
      <c r="D659" s="74"/>
      <c r="E659" s="139">
        <v>0</v>
      </c>
      <c r="F659" s="70"/>
    </row>
    <row r="660" spans="1:6" s="93" customFormat="1" ht="38.25" customHeight="1" x14ac:dyDescent="0.3">
      <c r="A660" s="142">
        <v>655</v>
      </c>
      <c r="B660" s="105" t="s">
        <v>300</v>
      </c>
      <c r="C660" s="73" t="s">
        <v>15</v>
      </c>
      <c r="D660" s="74"/>
      <c r="E660" s="139">
        <v>0</v>
      </c>
      <c r="F660" s="70"/>
    </row>
    <row r="661" spans="1:6" s="93" customFormat="1" ht="38.25" customHeight="1" x14ac:dyDescent="0.3">
      <c r="A661" s="142">
        <v>656</v>
      </c>
      <c r="B661" s="105" t="s">
        <v>301</v>
      </c>
      <c r="C661" s="73" t="s">
        <v>15</v>
      </c>
      <c r="D661" s="74"/>
      <c r="E661" s="139">
        <v>0</v>
      </c>
      <c r="F661" s="70"/>
    </row>
    <row r="662" spans="1:6" s="93" customFormat="1" ht="38.25" customHeight="1" x14ac:dyDescent="0.3">
      <c r="A662" s="142">
        <v>657</v>
      </c>
      <c r="B662" s="105" t="s">
        <v>302</v>
      </c>
      <c r="C662" s="73" t="s">
        <v>15</v>
      </c>
      <c r="D662" s="74"/>
      <c r="E662" s="139">
        <v>0</v>
      </c>
      <c r="F662" s="70"/>
    </row>
    <row r="663" spans="1:6" s="93" customFormat="1" ht="38.25" customHeight="1" x14ac:dyDescent="0.3">
      <c r="A663" s="142">
        <v>658</v>
      </c>
      <c r="B663" s="105" t="s">
        <v>1058</v>
      </c>
      <c r="C663" s="73" t="s">
        <v>15</v>
      </c>
      <c r="D663" s="74"/>
      <c r="E663" s="139">
        <v>0</v>
      </c>
      <c r="F663" s="70"/>
    </row>
    <row r="664" spans="1:6" s="93" customFormat="1" ht="38.25" customHeight="1" x14ac:dyDescent="0.3">
      <c r="A664" s="142">
        <v>659</v>
      </c>
      <c r="B664" s="105" t="s">
        <v>1059</v>
      </c>
      <c r="C664" s="73" t="s">
        <v>105</v>
      </c>
      <c r="D664" s="74" t="s">
        <v>1156</v>
      </c>
      <c r="E664" s="139">
        <v>0</v>
      </c>
      <c r="F664" s="70"/>
    </row>
    <row r="665" spans="1:6" s="93" customFormat="1" ht="38.25" customHeight="1" x14ac:dyDescent="0.3">
      <c r="A665" s="142">
        <v>660</v>
      </c>
      <c r="B665" s="105" t="s">
        <v>303</v>
      </c>
      <c r="C665" s="73" t="s">
        <v>82</v>
      </c>
      <c r="D665" s="74"/>
      <c r="E665" s="139">
        <v>0</v>
      </c>
      <c r="F665" s="70"/>
    </row>
    <row r="666" spans="1:6" s="93" customFormat="1" ht="38.25" customHeight="1" x14ac:dyDescent="0.3">
      <c r="A666" s="142">
        <v>661</v>
      </c>
      <c r="B666" s="105" t="s">
        <v>83</v>
      </c>
      <c r="C666" s="73" t="s">
        <v>15</v>
      </c>
      <c r="D666" s="74"/>
      <c r="E666" s="139">
        <v>0</v>
      </c>
      <c r="F666" s="70"/>
    </row>
    <row r="667" spans="1:6" s="93" customFormat="1" ht="38.25" customHeight="1" x14ac:dyDescent="0.3">
      <c r="A667" s="142">
        <v>662</v>
      </c>
      <c r="B667" s="105" t="s">
        <v>84</v>
      </c>
      <c r="C667" s="73" t="s">
        <v>15</v>
      </c>
      <c r="D667" s="74"/>
      <c r="E667" s="139">
        <v>0</v>
      </c>
      <c r="F667" s="70"/>
    </row>
    <row r="668" spans="1:6" s="93" customFormat="1" ht="38.25" customHeight="1" x14ac:dyDescent="0.3">
      <c r="A668" s="142">
        <v>663</v>
      </c>
      <c r="B668" s="105" t="s">
        <v>304</v>
      </c>
      <c r="C668" s="73" t="s">
        <v>8</v>
      </c>
      <c r="D668" s="74"/>
      <c r="E668" s="139">
        <v>0</v>
      </c>
      <c r="F668" s="70"/>
    </row>
    <row r="669" spans="1:6" s="93" customFormat="1" ht="38.25" customHeight="1" x14ac:dyDescent="0.3">
      <c r="A669" s="142">
        <v>664</v>
      </c>
      <c r="B669" s="105" t="s">
        <v>305</v>
      </c>
      <c r="C669" s="73" t="s">
        <v>8</v>
      </c>
      <c r="D669" s="74"/>
      <c r="E669" s="139">
        <v>0</v>
      </c>
      <c r="F669" s="70"/>
    </row>
    <row r="670" spans="1:6" s="93" customFormat="1" ht="38.25" customHeight="1" x14ac:dyDescent="0.3">
      <c r="A670" s="142">
        <v>665</v>
      </c>
      <c r="B670" s="105" t="s">
        <v>85</v>
      </c>
      <c r="C670" s="73" t="s">
        <v>15</v>
      </c>
      <c r="D670" s="74"/>
      <c r="E670" s="139">
        <v>0</v>
      </c>
      <c r="F670" s="70"/>
    </row>
    <row r="671" spans="1:6" s="93" customFormat="1" ht="38.25" customHeight="1" x14ac:dyDescent="0.3">
      <c r="A671" s="142">
        <v>666</v>
      </c>
      <c r="B671" s="105" t="s">
        <v>86</v>
      </c>
      <c r="C671" s="73" t="s">
        <v>15</v>
      </c>
      <c r="D671" s="74"/>
      <c r="E671" s="139">
        <v>0</v>
      </c>
      <c r="F671" s="70"/>
    </row>
    <row r="672" spans="1:6" s="93" customFormat="1" ht="38.25" customHeight="1" x14ac:dyDescent="0.3">
      <c r="A672" s="142">
        <v>667</v>
      </c>
      <c r="B672" s="105" t="s">
        <v>87</v>
      </c>
      <c r="C672" s="73" t="s">
        <v>15</v>
      </c>
      <c r="D672" s="74"/>
      <c r="E672" s="139">
        <v>0</v>
      </c>
      <c r="F672" s="70"/>
    </row>
    <row r="673" spans="1:6" s="93" customFormat="1" ht="38.25" customHeight="1" x14ac:dyDescent="0.3">
      <c r="A673" s="142">
        <v>668</v>
      </c>
      <c r="B673" s="105" t="s">
        <v>88</v>
      </c>
      <c r="C673" s="73" t="s">
        <v>15</v>
      </c>
      <c r="D673" s="74"/>
      <c r="E673" s="139">
        <v>0</v>
      </c>
      <c r="F673" s="70"/>
    </row>
    <row r="674" spans="1:6" s="93" customFormat="1" ht="38.25" customHeight="1" x14ac:dyDescent="0.3">
      <c r="A674" s="142">
        <v>669</v>
      </c>
      <c r="B674" s="105" t="s">
        <v>89</v>
      </c>
      <c r="C674" s="73" t="s">
        <v>15</v>
      </c>
      <c r="D674" s="74"/>
      <c r="E674" s="139">
        <v>0</v>
      </c>
      <c r="F674" s="70"/>
    </row>
    <row r="675" spans="1:6" s="93" customFormat="1" ht="38.25" customHeight="1" x14ac:dyDescent="0.3">
      <c r="A675" s="142">
        <v>670</v>
      </c>
      <c r="B675" s="105" t="s">
        <v>90</v>
      </c>
      <c r="C675" s="73" t="s">
        <v>15</v>
      </c>
      <c r="D675" s="74"/>
      <c r="E675" s="139">
        <v>0</v>
      </c>
      <c r="F675" s="70"/>
    </row>
    <row r="676" spans="1:6" s="93" customFormat="1" ht="38.25" customHeight="1" x14ac:dyDescent="0.3">
      <c r="A676" s="142">
        <v>671</v>
      </c>
      <c r="B676" s="105" t="s">
        <v>91</v>
      </c>
      <c r="C676" s="73" t="s">
        <v>15</v>
      </c>
      <c r="D676" s="74"/>
      <c r="E676" s="139">
        <v>0</v>
      </c>
      <c r="F676" s="70"/>
    </row>
    <row r="677" spans="1:6" s="93" customFormat="1" ht="38.25" customHeight="1" x14ac:dyDescent="0.3">
      <c r="A677" s="142">
        <v>672</v>
      </c>
      <c r="B677" s="105" t="s">
        <v>92</v>
      </c>
      <c r="C677" s="73" t="s">
        <v>15</v>
      </c>
      <c r="D677" s="74"/>
      <c r="E677" s="139">
        <v>0</v>
      </c>
      <c r="F677" s="70"/>
    </row>
    <row r="678" spans="1:6" s="93" customFormat="1" ht="38.25" customHeight="1" x14ac:dyDescent="0.3">
      <c r="A678" s="142">
        <v>673</v>
      </c>
      <c r="B678" s="105" t="s">
        <v>93</v>
      </c>
      <c r="C678" s="73" t="s">
        <v>15</v>
      </c>
      <c r="D678" s="74"/>
      <c r="E678" s="139">
        <v>0</v>
      </c>
      <c r="F678" s="70"/>
    </row>
    <row r="679" spans="1:6" s="93" customFormat="1" ht="38.25" customHeight="1" x14ac:dyDescent="0.3">
      <c r="A679" s="142">
        <v>674</v>
      </c>
      <c r="B679" s="105" t="s">
        <v>483</v>
      </c>
      <c r="C679" s="73" t="s">
        <v>13</v>
      </c>
      <c r="D679" s="74" t="s">
        <v>1156</v>
      </c>
      <c r="E679" s="139">
        <v>0</v>
      </c>
      <c r="F679" s="70"/>
    </row>
    <row r="680" spans="1:6" s="93" customFormat="1" ht="38.25" customHeight="1" x14ac:dyDescent="0.3">
      <c r="A680" s="142">
        <v>675</v>
      </c>
      <c r="B680" s="105" t="s">
        <v>306</v>
      </c>
      <c r="C680" s="73" t="s">
        <v>13</v>
      </c>
      <c r="D680" s="74" t="s">
        <v>1156</v>
      </c>
      <c r="E680" s="139">
        <v>0</v>
      </c>
      <c r="F680" s="70"/>
    </row>
    <row r="681" spans="1:6" s="93" customFormat="1" ht="38.25" customHeight="1" x14ac:dyDescent="0.3">
      <c r="A681" s="142">
        <v>676</v>
      </c>
      <c r="B681" s="105" t="s">
        <v>307</v>
      </c>
      <c r="C681" s="73" t="s">
        <v>13</v>
      </c>
      <c r="D681" s="74" t="s">
        <v>1156</v>
      </c>
      <c r="E681" s="139">
        <v>0</v>
      </c>
      <c r="F681" s="70"/>
    </row>
    <row r="682" spans="1:6" s="93" customFormat="1" ht="38.25" customHeight="1" x14ac:dyDescent="0.3">
      <c r="A682" s="142">
        <v>677</v>
      </c>
      <c r="B682" s="105" t="s">
        <v>308</v>
      </c>
      <c r="C682" s="73" t="s">
        <v>15</v>
      </c>
      <c r="D682" s="74"/>
      <c r="E682" s="139">
        <v>0</v>
      </c>
      <c r="F682" s="70"/>
    </row>
    <row r="683" spans="1:6" s="93" customFormat="1" ht="38.25" customHeight="1" x14ac:dyDescent="0.3">
      <c r="A683" s="142">
        <v>678</v>
      </c>
      <c r="B683" s="105" t="s">
        <v>309</v>
      </c>
      <c r="C683" s="73" t="s">
        <v>13</v>
      </c>
      <c r="D683" s="74"/>
      <c r="E683" s="139">
        <v>0</v>
      </c>
      <c r="F683" s="70"/>
    </row>
    <row r="684" spans="1:6" s="93" customFormat="1" ht="38.25" customHeight="1" x14ac:dyDescent="0.3">
      <c r="A684" s="142">
        <v>679</v>
      </c>
      <c r="B684" s="105" t="s">
        <v>399</v>
      </c>
      <c r="C684" s="73" t="s">
        <v>8</v>
      </c>
      <c r="D684" s="74"/>
      <c r="E684" s="139">
        <v>0</v>
      </c>
      <c r="F684" s="70"/>
    </row>
    <row r="685" spans="1:6" s="93" customFormat="1" ht="38.25" customHeight="1" x14ac:dyDescent="0.3">
      <c r="A685" s="142">
        <v>680</v>
      </c>
      <c r="B685" s="105" t="s">
        <v>310</v>
      </c>
      <c r="C685" s="73" t="s">
        <v>15</v>
      </c>
      <c r="D685" s="74"/>
      <c r="E685" s="139">
        <v>0</v>
      </c>
      <c r="F685" s="70"/>
    </row>
    <row r="686" spans="1:6" s="93" customFormat="1" ht="38.25" customHeight="1" x14ac:dyDescent="0.3">
      <c r="A686" s="142">
        <v>681</v>
      </c>
      <c r="B686" s="105" t="s">
        <v>696</v>
      </c>
      <c r="C686" s="73" t="s">
        <v>15</v>
      </c>
      <c r="D686" s="74"/>
      <c r="E686" s="139">
        <v>0</v>
      </c>
      <c r="F686" s="70"/>
    </row>
    <row r="687" spans="1:6" s="93" customFormat="1" ht="38.25" customHeight="1" x14ac:dyDescent="0.3">
      <c r="A687" s="142">
        <v>682</v>
      </c>
      <c r="B687" s="105" t="s">
        <v>1376</v>
      </c>
      <c r="C687" s="73" t="s">
        <v>15</v>
      </c>
      <c r="D687" s="74"/>
      <c r="E687" s="139">
        <v>0</v>
      </c>
      <c r="F687" s="70"/>
    </row>
    <row r="688" spans="1:6" s="93" customFormat="1" ht="38.25" customHeight="1" x14ac:dyDescent="0.3">
      <c r="A688" s="142">
        <v>683</v>
      </c>
      <c r="B688" s="105" t="s">
        <v>697</v>
      </c>
      <c r="C688" s="73" t="s">
        <v>15</v>
      </c>
      <c r="D688" s="74"/>
      <c r="E688" s="139">
        <v>0</v>
      </c>
      <c r="F688" s="70"/>
    </row>
    <row r="689" spans="1:6" s="93" customFormat="1" ht="38.25" customHeight="1" x14ac:dyDescent="0.3">
      <c r="A689" s="142">
        <v>684</v>
      </c>
      <c r="B689" s="105" t="s">
        <v>1377</v>
      </c>
      <c r="C689" s="73" t="s">
        <v>15</v>
      </c>
      <c r="D689" s="74"/>
      <c r="E689" s="139">
        <v>0</v>
      </c>
      <c r="F689" s="70"/>
    </row>
    <row r="690" spans="1:6" s="93" customFormat="1" ht="38.25" customHeight="1" x14ac:dyDescent="0.3">
      <c r="A690" s="142">
        <v>685</v>
      </c>
      <c r="B690" s="105" t="s">
        <v>311</v>
      </c>
      <c r="C690" s="73" t="s">
        <v>15</v>
      </c>
      <c r="D690" s="74" t="s">
        <v>1156</v>
      </c>
      <c r="E690" s="139">
        <v>0</v>
      </c>
      <c r="F690" s="70"/>
    </row>
    <row r="691" spans="1:6" s="93" customFormat="1" ht="38.25" customHeight="1" x14ac:dyDescent="0.3">
      <c r="A691" s="142">
        <v>686</v>
      </c>
      <c r="B691" s="105" t="s">
        <v>1490</v>
      </c>
      <c r="C691" s="73" t="s">
        <v>15</v>
      </c>
      <c r="D691" s="74" t="s">
        <v>1378</v>
      </c>
      <c r="E691" s="139">
        <v>0</v>
      </c>
      <c r="F691" s="70"/>
    </row>
    <row r="692" spans="1:6" s="93" customFormat="1" ht="38.25" customHeight="1" x14ac:dyDescent="0.3">
      <c r="A692" s="142">
        <v>687</v>
      </c>
      <c r="B692" s="105" t="s">
        <v>94</v>
      </c>
      <c r="C692" s="73" t="s">
        <v>15</v>
      </c>
      <c r="D692" s="74"/>
      <c r="E692" s="139">
        <v>0</v>
      </c>
      <c r="F692" s="70"/>
    </row>
    <row r="693" spans="1:6" s="93" customFormat="1" ht="38.25" customHeight="1" x14ac:dyDescent="0.3">
      <c r="A693" s="142">
        <v>688</v>
      </c>
      <c r="B693" s="105" t="s">
        <v>312</v>
      </c>
      <c r="C693" s="73" t="s">
        <v>15</v>
      </c>
      <c r="D693" s="74"/>
      <c r="E693" s="139">
        <v>0</v>
      </c>
      <c r="F693" s="70"/>
    </row>
    <row r="694" spans="1:6" s="93" customFormat="1" ht="38.25" customHeight="1" x14ac:dyDescent="0.3">
      <c r="A694" s="142">
        <v>689</v>
      </c>
      <c r="B694" s="105" t="s">
        <v>1172</v>
      </c>
      <c r="C694" s="73" t="s">
        <v>15</v>
      </c>
      <c r="D694" s="74" t="s">
        <v>1156</v>
      </c>
      <c r="E694" s="139">
        <v>0</v>
      </c>
      <c r="F694" s="70"/>
    </row>
    <row r="695" spans="1:6" s="93" customFormat="1" ht="38.25" customHeight="1" x14ac:dyDescent="0.3">
      <c r="A695" s="142">
        <v>690</v>
      </c>
      <c r="B695" s="105" t="s">
        <v>313</v>
      </c>
      <c r="C695" s="73" t="s">
        <v>15</v>
      </c>
      <c r="D695" s="74"/>
      <c r="E695" s="139">
        <v>0</v>
      </c>
      <c r="F695" s="70"/>
    </row>
    <row r="696" spans="1:6" s="93" customFormat="1" ht="38.25" customHeight="1" x14ac:dyDescent="0.3">
      <c r="A696" s="142">
        <v>691</v>
      </c>
      <c r="B696" s="105" t="s">
        <v>314</v>
      </c>
      <c r="C696" s="73" t="s">
        <v>15</v>
      </c>
      <c r="D696" s="74"/>
      <c r="E696" s="139">
        <v>0</v>
      </c>
      <c r="F696" s="70"/>
    </row>
    <row r="697" spans="1:6" s="93" customFormat="1" ht="38.25" customHeight="1" x14ac:dyDescent="0.3">
      <c r="A697" s="142">
        <v>692</v>
      </c>
      <c r="B697" s="105" t="s">
        <v>315</v>
      </c>
      <c r="C697" s="73" t="s">
        <v>15</v>
      </c>
      <c r="D697" s="74"/>
      <c r="E697" s="139">
        <v>0</v>
      </c>
      <c r="F697" s="70"/>
    </row>
    <row r="698" spans="1:6" s="93" customFormat="1" ht="38.25" customHeight="1" x14ac:dyDescent="0.3">
      <c r="A698" s="142">
        <v>693</v>
      </c>
      <c r="B698" s="105" t="s">
        <v>316</v>
      </c>
      <c r="C698" s="73" t="s">
        <v>15</v>
      </c>
      <c r="D698" s="74"/>
      <c r="E698" s="139">
        <v>0</v>
      </c>
      <c r="F698" s="70"/>
    </row>
    <row r="699" spans="1:6" s="93" customFormat="1" ht="38.25" customHeight="1" x14ac:dyDescent="0.3">
      <c r="A699" s="142">
        <v>694</v>
      </c>
      <c r="B699" s="105" t="s">
        <v>1085</v>
      </c>
      <c r="C699" s="73" t="s">
        <v>15</v>
      </c>
      <c r="D699" s="74"/>
      <c r="E699" s="139">
        <v>0</v>
      </c>
      <c r="F699" s="70"/>
    </row>
    <row r="700" spans="1:6" s="93" customFormat="1" ht="38.25" customHeight="1" x14ac:dyDescent="0.3">
      <c r="A700" s="142">
        <v>695</v>
      </c>
      <c r="B700" s="105" t="s">
        <v>96</v>
      </c>
      <c r="C700" s="73" t="s">
        <v>15</v>
      </c>
      <c r="D700" s="74"/>
      <c r="E700" s="139">
        <v>0</v>
      </c>
      <c r="F700" s="70"/>
    </row>
    <row r="701" spans="1:6" s="93" customFormat="1" ht="38.25" customHeight="1" x14ac:dyDescent="0.3">
      <c r="A701" s="142">
        <v>696</v>
      </c>
      <c r="B701" s="105" t="s">
        <v>1089</v>
      </c>
      <c r="C701" s="73" t="s">
        <v>15</v>
      </c>
      <c r="D701" s="74"/>
      <c r="E701" s="139">
        <v>0</v>
      </c>
      <c r="F701" s="70"/>
    </row>
    <row r="702" spans="1:6" s="93" customFormat="1" ht="38.25" customHeight="1" x14ac:dyDescent="0.3">
      <c r="A702" s="142">
        <v>697</v>
      </c>
      <c r="B702" s="105" t="s">
        <v>698</v>
      </c>
      <c r="C702" s="73" t="s">
        <v>15</v>
      </c>
      <c r="D702" s="74"/>
      <c r="E702" s="139">
        <v>0</v>
      </c>
      <c r="F702" s="70"/>
    </row>
    <row r="703" spans="1:6" s="93" customFormat="1" ht="38.25" customHeight="1" x14ac:dyDescent="0.3">
      <c r="A703" s="142">
        <v>698</v>
      </c>
      <c r="B703" s="105" t="s">
        <v>317</v>
      </c>
      <c r="C703" s="73" t="s">
        <v>15</v>
      </c>
      <c r="D703" s="74" t="s">
        <v>1156</v>
      </c>
      <c r="E703" s="139">
        <v>0</v>
      </c>
      <c r="F703" s="70"/>
    </row>
    <row r="704" spans="1:6" s="93" customFormat="1" ht="38.25" customHeight="1" x14ac:dyDescent="0.3">
      <c r="A704" s="142">
        <v>699</v>
      </c>
      <c r="B704" s="105" t="s">
        <v>318</v>
      </c>
      <c r="C704" s="73" t="s">
        <v>15</v>
      </c>
      <c r="D704" s="74"/>
      <c r="E704" s="139">
        <v>0</v>
      </c>
      <c r="F704" s="70"/>
    </row>
    <row r="705" spans="1:6" s="93" customFormat="1" ht="38.25" customHeight="1" x14ac:dyDescent="0.3">
      <c r="A705" s="142">
        <v>700</v>
      </c>
      <c r="B705" s="105" t="s">
        <v>319</v>
      </c>
      <c r="C705" s="73" t="s">
        <v>15</v>
      </c>
      <c r="D705" s="74" t="s">
        <v>1156</v>
      </c>
      <c r="E705" s="139">
        <v>0</v>
      </c>
      <c r="F705" s="70"/>
    </row>
    <row r="706" spans="1:6" s="93" customFormat="1" ht="38.25" customHeight="1" x14ac:dyDescent="0.3">
      <c r="A706" s="142">
        <v>701</v>
      </c>
      <c r="B706" s="105" t="s">
        <v>320</v>
      </c>
      <c r="C706" s="73" t="s">
        <v>15</v>
      </c>
      <c r="D706" s="74" t="s">
        <v>1156</v>
      </c>
      <c r="E706" s="139">
        <v>0</v>
      </c>
      <c r="F706" s="70"/>
    </row>
    <row r="707" spans="1:6" s="93" customFormat="1" ht="38.25" customHeight="1" x14ac:dyDescent="0.3">
      <c r="A707" s="142">
        <v>702</v>
      </c>
      <c r="B707" s="105" t="s">
        <v>1379</v>
      </c>
      <c r="C707" s="73" t="s">
        <v>15</v>
      </c>
      <c r="D707" s="74" t="s">
        <v>1156</v>
      </c>
      <c r="E707" s="139">
        <v>0</v>
      </c>
      <c r="F707" s="70"/>
    </row>
    <row r="708" spans="1:6" s="93" customFormat="1" ht="38.25" customHeight="1" x14ac:dyDescent="0.3">
      <c r="A708" s="142">
        <v>703</v>
      </c>
      <c r="B708" s="105" t="s">
        <v>321</v>
      </c>
      <c r="C708" s="73" t="s">
        <v>15</v>
      </c>
      <c r="D708" s="74"/>
      <c r="E708" s="139">
        <v>0</v>
      </c>
      <c r="F708" s="70"/>
    </row>
    <row r="709" spans="1:6" s="93" customFormat="1" ht="38.25" customHeight="1" x14ac:dyDescent="0.3">
      <c r="A709" s="142">
        <v>704</v>
      </c>
      <c r="B709" s="105" t="s">
        <v>97</v>
      </c>
      <c r="C709" s="73" t="s">
        <v>15</v>
      </c>
      <c r="D709" s="74"/>
      <c r="E709" s="139">
        <v>0</v>
      </c>
      <c r="F709" s="70"/>
    </row>
    <row r="710" spans="1:6" s="93" customFormat="1" ht="38.25" customHeight="1" x14ac:dyDescent="0.3">
      <c r="A710" s="142">
        <v>705</v>
      </c>
      <c r="B710" s="105" t="s">
        <v>98</v>
      </c>
      <c r="C710" s="73" t="s">
        <v>15</v>
      </c>
      <c r="D710" s="74"/>
      <c r="E710" s="139">
        <v>0</v>
      </c>
      <c r="F710" s="70"/>
    </row>
    <row r="711" spans="1:6" s="93" customFormat="1" ht="38.25" customHeight="1" x14ac:dyDescent="0.3">
      <c r="A711" s="142">
        <v>706</v>
      </c>
      <c r="B711" s="105" t="s">
        <v>99</v>
      </c>
      <c r="C711" s="73" t="s">
        <v>15</v>
      </c>
      <c r="D711" s="74"/>
      <c r="E711" s="139">
        <v>0</v>
      </c>
      <c r="F711" s="70"/>
    </row>
    <row r="712" spans="1:6" s="93" customFormat="1" ht="38.25" customHeight="1" x14ac:dyDescent="0.3">
      <c r="A712" s="142">
        <v>707</v>
      </c>
      <c r="B712" s="105" t="s">
        <v>100</v>
      </c>
      <c r="C712" s="73" t="s">
        <v>15</v>
      </c>
      <c r="D712" s="74"/>
      <c r="E712" s="139">
        <v>0</v>
      </c>
      <c r="F712" s="70"/>
    </row>
    <row r="713" spans="1:6" s="93" customFormat="1" ht="38.25" customHeight="1" x14ac:dyDescent="0.3">
      <c r="A713" s="142">
        <v>708</v>
      </c>
      <c r="B713" s="105" t="s">
        <v>101</v>
      </c>
      <c r="C713" s="73" t="s">
        <v>15</v>
      </c>
      <c r="D713" s="74"/>
      <c r="E713" s="139">
        <v>0</v>
      </c>
      <c r="F713" s="70"/>
    </row>
    <row r="714" spans="1:6" s="93" customFormat="1" ht="38.25" customHeight="1" x14ac:dyDescent="0.3">
      <c r="A714" s="142">
        <v>709</v>
      </c>
      <c r="B714" s="105" t="s">
        <v>102</v>
      </c>
      <c r="C714" s="73" t="s">
        <v>15</v>
      </c>
      <c r="D714" s="74"/>
      <c r="E714" s="139">
        <v>0</v>
      </c>
      <c r="F714" s="70"/>
    </row>
    <row r="715" spans="1:6" s="93" customFormat="1" ht="38.25" customHeight="1" x14ac:dyDescent="0.3">
      <c r="A715" s="142">
        <v>710</v>
      </c>
      <c r="B715" s="105" t="s">
        <v>170</v>
      </c>
      <c r="C715" s="73" t="s">
        <v>15</v>
      </c>
      <c r="D715" s="74"/>
      <c r="E715" s="139">
        <v>0</v>
      </c>
      <c r="F715" s="70"/>
    </row>
    <row r="716" spans="1:6" s="93" customFormat="1" ht="38.25" customHeight="1" x14ac:dyDescent="0.3">
      <c r="A716" s="142">
        <v>711</v>
      </c>
      <c r="B716" s="105" t="s">
        <v>171</v>
      </c>
      <c r="C716" s="73" t="s">
        <v>15</v>
      </c>
      <c r="D716" s="74"/>
      <c r="E716" s="139">
        <v>0</v>
      </c>
      <c r="F716" s="70"/>
    </row>
    <row r="717" spans="1:6" s="93" customFormat="1" ht="38.25" customHeight="1" x14ac:dyDescent="0.3">
      <c r="A717" s="142">
        <v>712</v>
      </c>
      <c r="B717" s="105" t="s">
        <v>695</v>
      </c>
      <c r="C717" s="73" t="s">
        <v>15</v>
      </c>
      <c r="D717" s="74"/>
      <c r="E717" s="139">
        <v>0</v>
      </c>
      <c r="F717" s="70"/>
    </row>
    <row r="718" spans="1:6" s="93" customFormat="1" ht="38.25" customHeight="1" x14ac:dyDescent="0.3">
      <c r="A718" s="142">
        <v>713</v>
      </c>
      <c r="B718" s="105" t="s">
        <v>1380</v>
      </c>
      <c r="C718" s="73" t="s">
        <v>15</v>
      </c>
      <c r="D718" s="74"/>
      <c r="E718" s="139">
        <v>0</v>
      </c>
      <c r="F718" s="70"/>
    </row>
    <row r="719" spans="1:6" s="93" customFormat="1" ht="38.25" customHeight="1" x14ac:dyDescent="0.3">
      <c r="A719" s="142">
        <v>714</v>
      </c>
      <c r="B719" s="105" t="s">
        <v>694</v>
      </c>
      <c r="C719" s="73" t="s">
        <v>15</v>
      </c>
      <c r="D719" s="74"/>
      <c r="E719" s="139">
        <v>0</v>
      </c>
      <c r="F719" s="70"/>
    </row>
    <row r="720" spans="1:6" s="93" customFormat="1" ht="38.25" customHeight="1" x14ac:dyDescent="0.3">
      <c r="A720" s="142">
        <v>715</v>
      </c>
      <c r="B720" s="105" t="s">
        <v>1381</v>
      </c>
      <c r="C720" s="73" t="s">
        <v>15</v>
      </c>
      <c r="D720" s="74"/>
      <c r="E720" s="139">
        <v>0</v>
      </c>
      <c r="F720" s="70"/>
    </row>
    <row r="721" spans="1:6" s="93" customFormat="1" ht="38.25" customHeight="1" x14ac:dyDescent="0.3">
      <c r="A721" s="142">
        <v>716</v>
      </c>
      <c r="B721" s="105" t="s">
        <v>1171</v>
      </c>
      <c r="C721" s="73" t="s">
        <v>105</v>
      </c>
      <c r="D721" s="74" t="s">
        <v>1156</v>
      </c>
      <c r="E721" s="139">
        <v>0</v>
      </c>
      <c r="F721" s="70"/>
    </row>
    <row r="722" spans="1:6" s="93" customFormat="1" ht="38.25" customHeight="1" x14ac:dyDescent="0.3">
      <c r="A722" s="142">
        <v>717</v>
      </c>
      <c r="B722" s="105" t="s">
        <v>169</v>
      </c>
      <c r="C722" s="73" t="s">
        <v>15</v>
      </c>
      <c r="D722" s="74" t="s">
        <v>1156</v>
      </c>
      <c r="E722" s="139">
        <v>0</v>
      </c>
      <c r="F722" s="70"/>
    </row>
    <row r="723" spans="1:6" s="93" customFormat="1" ht="38.25" customHeight="1" x14ac:dyDescent="0.3">
      <c r="A723" s="142">
        <v>718</v>
      </c>
      <c r="B723" s="105" t="s">
        <v>163</v>
      </c>
      <c r="C723" s="73" t="s">
        <v>15</v>
      </c>
      <c r="D723" s="74"/>
      <c r="E723" s="139">
        <v>0</v>
      </c>
      <c r="F723" s="70"/>
    </row>
    <row r="724" spans="1:6" s="93" customFormat="1" ht="38.25" customHeight="1" x14ac:dyDescent="0.3">
      <c r="A724" s="142">
        <v>719</v>
      </c>
      <c r="B724" s="105" t="s">
        <v>164</v>
      </c>
      <c r="C724" s="73" t="s">
        <v>15</v>
      </c>
      <c r="D724" s="74"/>
      <c r="E724" s="139">
        <v>0</v>
      </c>
      <c r="F724" s="70"/>
    </row>
    <row r="725" spans="1:6" s="93" customFormat="1" ht="38.25" customHeight="1" x14ac:dyDescent="0.3">
      <c r="A725" s="142">
        <v>720</v>
      </c>
      <c r="B725" s="105" t="s">
        <v>165</v>
      </c>
      <c r="C725" s="73" t="s">
        <v>15</v>
      </c>
      <c r="D725" s="74"/>
      <c r="E725" s="139">
        <v>0</v>
      </c>
      <c r="F725" s="70"/>
    </row>
    <row r="726" spans="1:6" s="93" customFormat="1" ht="38.25" customHeight="1" x14ac:dyDescent="0.3">
      <c r="A726" s="142">
        <v>721</v>
      </c>
      <c r="B726" s="105" t="s">
        <v>166</v>
      </c>
      <c r="C726" s="73" t="s">
        <v>15</v>
      </c>
      <c r="D726" s="74"/>
      <c r="E726" s="139">
        <v>0</v>
      </c>
      <c r="F726" s="70"/>
    </row>
    <row r="727" spans="1:6" s="93" customFormat="1" ht="38.25" customHeight="1" x14ac:dyDescent="0.3">
      <c r="A727" s="142">
        <v>722</v>
      </c>
      <c r="B727" s="105" t="s">
        <v>167</v>
      </c>
      <c r="C727" s="73" t="s">
        <v>13</v>
      </c>
      <c r="D727" s="74" t="s">
        <v>1156</v>
      </c>
      <c r="E727" s="139">
        <v>0</v>
      </c>
      <c r="F727" s="70"/>
    </row>
    <row r="728" spans="1:6" s="93" customFormat="1" ht="38.25" customHeight="1" x14ac:dyDescent="0.3">
      <c r="A728" s="142">
        <v>723</v>
      </c>
      <c r="B728" s="105" t="s">
        <v>168</v>
      </c>
      <c r="C728" s="73" t="s">
        <v>15</v>
      </c>
      <c r="D728" s="74"/>
      <c r="E728" s="139">
        <v>0</v>
      </c>
      <c r="F728" s="70"/>
    </row>
    <row r="729" spans="1:6" s="93" customFormat="1" ht="38.25" customHeight="1" x14ac:dyDescent="0.3">
      <c r="A729" s="142">
        <v>724</v>
      </c>
      <c r="B729" s="105" t="s">
        <v>161</v>
      </c>
      <c r="C729" s="73" t="s">
        <v>105</v>
      </c>
      <c r="D729" s="74"/>
      <c r="E729" s="139">
        <v>0</v>
      </c>
      <c r="F729" s="70"/>
    </row>
    <row r="730" spans="1:6" s="93" customFormat="1" ht="38.25" customHeight="1" x14ac:dyDescent="0.3">
      <c r="A730" s="142">
        <v>725</v>
      </c>
      <c r="B730" s="105" t="s">
        <v>162</v>
      </c>
      <c r="C730" s="73" t="s">
        <v>105</v>
      </c>
      <c r="D730" s="74" t="s">
        <v>1156</v>
      </c>
      <c r="E730" s="139">
        <v>0</v>
      </c>
      <c r="F730" s="70"/>
    </row>
    <row r="731" spans="1:6" s="93" customFormat="1" ht="38.25" customHeight="1" x14ac:dyDescent="0.3">
      <c r="A731" s="142">
        <v>726</v>
      </c>
      <c r="B731" s="105" t="s">
        <v>172</v>
      </c>
      <c r="C731" s="73" t="s">
        <v>15</v>
      </c>
      <c r="D731" s="74"/>
      <c r="E731" s="139">
        <v>0</v>
      </c>
      <c r="F731" s="70"/>
    </row>
    <row r="732" spans="1:6" s="93" customFormat="1" ht="38.25" customHeight="1" x14ac:dyDescent="0.3">
      <c r="A732" s="142">
        <v>727</v>
      </c>
      <c r="B732" s="105" t="s">
        <v>1154</v>
      </c>
      <c r="C732" s="73" t="s">
        <v>8</v>
      </c>
      <c r="D732" s="74"/>
      <c r="E732" s="139">
        <v>0</v>
      </c>
      <c r="F732" s="70"/>
    </row>
    <row r="733" spans="1:6" s="93" customFormat="1" ht="38.25" customHeight="1" x14ac:dyDescent="0.3">
      <c r="A733" s="142">
        <v>728</v>
      </c>
      <c r="B733" s="105" t="s">
        <v>103</v>
      </c>
      <c r="C733" s="73" t="s">
        <v>13</v>
      </c>
      <c r="D733" s="74"/>
      <c r="E733" s="139">
        <v>0</v>
      </c>
      <c r="F733" s="70"/>
    </row>
    <row r="734" spans="1:6" s="93" customFormat="1" ht="38.25" customHeight="1" x14ac:dyDescent="0.3">
      <c r="A734" s="142">
        <v>729</v>
      </c>
      <c r="B734" s="105" t="s">
        <v>322</v>
      </c>
      <c r="C734" s="73" t="s">
        <v>126</v>
      </c>
      <c r="D734" s="74"/>
      <c r="E734" s="139">
        <v>0</v>
      </c>
      <c r="F734" s="70"/>
    </row>
    <row r="735" spans="1:6" s="93" customFormat="1" ht="38.25" customHeight="1" x14ac:dyDescent="0.3">
      <c r="A735" s="142">
        <v>730</v>
      </c>
      <c r="B735" s="105" t="s">
        <v>491</v>
      </c>
      <c r="C735" s="73" t="s">
        <v>8</v>
      </c>
      <c r="D735" s="74"/>
      <c r="E735" s="139">
        <v>0</v>
      </c>
      <c r="F735" s="70"/>
    </row>
    <row r="736" spans="1:6" s="93" customFormat="1" ht="38.25" customHeight="1" x14ac:dyDescent="0.3">
      <c r="A736" s="142">
        <v>731</v>
      </c>
      <c r="B736" s="105" t="s">
        <v>323</v>
      </c>
      <c r="C736" s="73" t="s">
        <v>13</v>
      </c>
      <c r="D736" s="74"/>
      <c r="E736" s="139">
        <v>0</v>
      </c>
      <c r="F736" s="70"/>
    </row>
    <row r="737" spans="1:6" s="93" customFormat="1" ht="38.25" customHeight="1" x14ac:dyDescent="0.3">
      <c r="A737" s="142">
        <v>732</v>
      </c>
      <c r="B737" s="105" t="s">
        <v>324</v>
      </c>
      <c r="C737" s="73" t="s">
        <v>13</v>
      </c>
      <c r="D737" s="74"/>
      <c r="E737" s="139">
        <v>0</v>
      </c>
      <c r="F737" s="70"/>
    </row>
    <row r="738" spans="1:6" s="93" customFormat="1" ht="38.25" customHeight="1" x14ac:dyDescent="0.3">
      <c r="A738" s="142">
        <v>733</v>
      </c>
      <c r="B738" s="105" t="s">
        <v>325</v>
      </c>
      <c r="C738" s="73" t="s">
        <v>82</v>
      </c>
      <c r="D738" s="74" t="s">
        <v>1489</v>
      </c>
      <c r="E738" s="139">
        <v>0</v>
      </c>
      <c r="F738" s="70"/>
    </row>
    <row r="739" spans="1:6" s="93" customFormat="1" ht="38.25" customHeight="1" x14ac:dyDescent="0.3">
      <c r="A739" s="142">
        <v>734</v>
      </c>
      <c r="B739" s="105" t="s">
        <v>1174</v>
      </c>
      <c r="C739" s="73" t="s">
        <v>13</v>
      </c>
      <c r="D739" s="74"/>
      <c r="E739" s="139">
        <v>0</v>
      </c>
      <c r="F739" s="70"/>
    </row>
    <row r="740" spans="1:6" s="93" customFormat="1" ht="38.25" customHeight="1" x14ac:dyDescent="0.3">
      <c r="A740" s="142">
        <v>735</v>
      </c>
      <c r="B740" s="105" t="s">
        <v>1060</v>
      </c>
      <c r="C740" s="73" t="s">
        <v>13</v>
      </c>
      <c r="D740" s="74" t="s">
        <v>1156</v>
      </c>
      <c r="E740" s="139">
        <v>0</v>
      </c>
      <c r="F740" s="70"/>
    </row>
    <row r="741" spans="1:6" s="93" customFormat="1" ht="38.25" customHeight="1" x14ac:dyDescent="0.3">
      <c r="A741" s="142">
        <v>736</v>
      </c>
      <c r="B741" s="105" t="s">
        <v>449</v>
      </c>
      <c r="C741" s="73" t="s">
        <v>126</v>
      </c>
      <c r="D741" s="74" t="s">
        <v>1156</v>
      </c>
      <c r="E741" s="139">
        <v>0</v>
      </c>
      <c r="F741" s="70"/>
    </row>
    <row r="742" spans="1:6" ht="16.5" customHeight="1" x14ac:dyDescent="0.3">
      <c r="A742" s="141">
        <v>737</v>
      </c>
      <c r="B742" s="64" t="s">
        <v>326</v>
      </c>
      <c r="C742" s="63"/>
      <c r="D742" s="64"/>
      <c r="E742" s="62"/>
      <c r="F742" s="62"/>
    </row>
    <row r="743" spans="1:6" s="93" customFormat="1" ht="38.25" customHeight="1" x14ac:dyDescent="0.3">
      <c r="A743" s="142">
        <v>738</v>
      </c>
      <c r="B743" s="105" t="s">
        <v>327</v>
      </c>
      <c r="C743" s="73" t="s">
        <v>8</v>
      </c>
      <c r="D743" s="74" t="s">
        <v>1156</v>
      </c>
      <c r="E743" s="139">
        <v>0</v>
      </c>
      <c r="F743" s="70"/>
    </row>
    <row r="744" spans="1:6" s="93" customFormat="1" ht="38.25" customHeight="1" x14ac:dyDescent="0.3">
      <c r="A744" s="142">
        <v>739</v>
      </c>
      <c r="B744" s="105" t="s">
        <v>2352</v>
      </c>
      <c r="C744" s="73" t="s">
        <v>13</v>
      </c>
      <c r="D744" s="74" t="s">
        <v>1156</v>
      </c>
      <c r="E744" s="139">
        <v>0</v>
      </c>
      <c r="F744" s="70"/>
    </row>
    <row r="745" spans="1:6" s="93" customFormat="1" ht="38.25" customHeight="1" x14ac:dyDescent="0.3">
      <c r="A745" s="142">
        <v>740</v>
      </c>
      <c r="B745" s="105" t="s">
        <v>328</v>
      </c>
      <c r="C745" s="73" t="s">
        <v>13</v>
      </c>
      <c r="D745" s="74" t="s">
        <v>1061</v>
      </c>
      <c r="E745" s="139">
        <v>0</v>
      </c>
      <c r="F745" s="70"/>
    </row>
    <row r="746" spans="1:6" s="93" customFormat="1" ht="38.25" customHeight="1" x14ac:dyDescent="0.3">
      <c r="A746" s="142">
        <v>741</v>
      </c>
      <c r="B746" s="105" t="s">
        <v>1173</v>
      </c>
      <c r="C746" s="73" t="s">
        <v>13</v>
      </c>
      <c r="D746" s="74"/>
      <c r="E746" s="139">
        <v>0</v>
      </c>
      <c r="F746" s="70"/>
    </row>
    <row r="747" spans="1:6" s="93" customFormat="1" ht="38.25" customHeight="1" x14ac:dyDescent="0.3">
      <c r="A747" s="142">
        <v>742</v>
      </c>
      <c r="B747" s="105" t="s">
        <v>329</v>
      </c>
      <c r="C747" s="73" t="s">
        <v>13</v>
      </c>
      <c r="D747" s="74" t="s">
        <v>1061</v>
      </c>
      <c r="E747" s="139">
        <v>0</v>
      </c>
      <c r="F747" s="70"/>
    </row>
    <row r="748" spans="1:6" s="93" customFormat="1" ht="38.25" customHeight="1" x14ac:dyDescent="0.3">
      <c r="A748" s="142">
        <v>743</v>
      </c>
      <c r="B748" s="105" t="s">
        <v>330</v>
      </c>
      <c r="C748" s="73" t="s">
        <v>13</v>
      </c>
      <c r="D748" s="74" t="s">
        <v>1061</v>
      </c>
      <c r="E748" s="139">
        <v>0</v>
      </c>
      <c r="F748" s="70"/>
    </row>
    <row r="749" spans="1:6" s="93" customFormat="1" ht="38.25" customHeight="1" x14ac:dyDescent="0.3">
      <c r="A749" s="142">
        <v>744</v>
      </c>
      <c r="B749" s="105" t="s">
        <v>331</v>
      </c>
      <c r="C749" s="73" t="s">
        <v>13</v>
      </c>
      <c r="D749" s="74"/>
      <c r="E749" s="139">
        <v>0</v>
      </c>
      <c r="F749" s="70"/>
    </row>
    <row r="750" spans="1:6" s="93" customFormat="1" ht="38.25" customHeight="1" x14ac:dyDescent="0.3">
      <c r="A750" s="142">
        <v>745</v>
      </c>
      <c r="B750" s="105" t="s">
        <v>332</v>
      </c>
      <c r="C750" s="73" t="s">
        <v>82</v>
      </c>
      <c r="D750" s="74"/>
      <c r="E750" s="139">
        <v>0</v>
      </c>
      <c r="F750" s="70"/>
    </row>
    <row r="751" spans="1:6" s="93" customFormat="1" ht="38.25" customHeight="1" x14ac:dyDescent="0.3">
      <c r="A751" s="142">
        <v>746</v>
      </c>
      <c r="B751" s="105" t="s">
        <v>333</v>
      </c>
      <c r="C751" s="73" t="s">
        <v>15</v>
      </c>
      <c r="D751" s="74"/>
      <c r="E751" s="139">
        <v>0</v>
      </c>
      <c r="F751" s="70"/>
    </row>
    <row r="752" spans="1:6" s="93" customFormat="1" ht="38.25" customHeight="1" x14ac:dyDescent="0.3">
      <c r="A752" s="142">
        <v>747</v>
      </c>
      <c r="B752" s="105" t="s">
        <v>1129</v>
      </c>
      <c r="C752" s="73" t="s">
        <v>15</v>
      </c>
      <c r="D752" s="74"/>
      <c r="E752" s="139">
        <v>0</v>
      </c>
      <c r="F752" s="70"/>
    </row>
    <row r="753" spans="1:6" s="93" customFormat="1" ht="38.25" customHeight="1" x14ac:dyDescent="0.3">
      <c r="A753" s="142">
        <v>748</v>
      </c>
      <c r="B753" s="105" t="s">
        <v>334</v>
      </c>
      <c r="C753" s="73" t="s">
        <v>126</v>
      </c>
      <c r="D753" s="74"/>
      <c r="E753" s="139">
        <v>0</v>
      </c>
      <c r="F753" s="70"/>
    </row>
    <row r="754" spans="1:6" s="93" customFormat="1" ht="38.25" customHeight="1" x14ac:dyDescent="0.3">
      <c r="A754" s="142">
        <v>749</v>
      </c>
      <c r="B754" s="105" t="s">
        <v>335</v>
      </c>
      <c r="C754" s="73" t="s">
        <v>15</v>
      </c>
      <c r="D754" s="74"/>
      <c r="E754" s="139">
        <v>0</v>
      </c>
      <c r="F754" s="70"/>
    </row>
    <row r="755" spans="1:6" s="93" customFormat="1" ht="38.25" customHeight="1" x14ac:dyDescent="0.3">
      <c r="A755" s="142">
        <v>750</v>
      </c>
      <c r="B755" s="105" t="s">
        <v>336</v>
      </c>
      <c r="C755" s="73" t="s">
        <v>23</v>
      </c>
      <c r="D755" s="74"/>
      <c r="E755" s="139">
        <v>0</v>
      </c>
      <c r="F755" s="70"/>
    </row>
    <row r="756" spans="1:6" s="93" customFormat="1" ht="38.25" customHeight="1" x14ac:dyDescent="0.3">
      <c r="A756" s="142">
        <v>751</v>
      </c>
      <c r="B756" s="105" t="s">
        <v>470</v>
      </c>
      <c r="C756" s="73" t="s">
        <v>23</v>
      </c>
      <c r="D756" s="74"/>
      <c r="E756" s="139">
        <v>0</v>
      </c>
      <c r="F756" s="70"/>
    </row>
    <row r="757" spans="1:6" s="93" customFormat="1" ht="38.25" customHeight="1" x14ac:dyDescent="0.3">
      <c r="A757" s="142">
        <v>752</v>
      </c>
      <c r="B757" s="105" t="s">
        <v>337</v>
      </c>
      <c r="C757" s="73" t="s">
        <v>23</v>
      </c>
      <c r="D757" s="74"/>
      <c r="E757" s="139">
        <v>0</v>
      </c>
      <c r="F757" s="70"/>
    </row>
    <row r="758" spans="1:6" s="93" customFormat="1" ht="38.25" customHeight="1" x14ac:dyDescent="0.3">
      <c r="A758" s="142">
        <v>753</v>
      </c>
      <c r="B758" s="105" t="s">
        <v>338</v>
      </c>
      <c r="C758" s="73" t="s">
        <v>15</v>
      </c>
      <c r="D758" s="74"/>
      <c r="E758" s="139">
        <v>0</v>
      </c>
      <c r="F758" s="70"/>
    </row>
    <row r="759" spans="1:6" s="93" customFormat="1" ht="38.25" customHeight="1" x14ac:dyDescent="0.3">
      <c r="A759" s="142">
        <v>754</v>
      </c>
      <c r="B759" s="105" t="s">
        <v>339</v>
      </c>
      <c r="C759" s="73" t="s">
        <v>13</v>
      </c>
      <c r="D759" s="74"/>
      <c r="E759" s="139">
        <v>0</v>
      </c>
      <c r="F759" s="70"/>
    </row>
    <row r="760" spans="1:6" s="93" customFormat="1" ht="38.25" customHeight="1" x14ac:dyDescent="0.3">
      <c r="A760" s="142">
        <v>755</v>
      </c>
      <c r="B760" s="105" t="s">
        <v>340</v>
      </c>
      <c r="C760" s="73" t="s">
        <v>13</v>
      </c>
      <c r="D760" s="74" t="s">
        <v>1061</v>
      </c>
      <c r="E760" s="139">
        <v>0</v>
      </c>
      <c r="F760" s="70"/>
    </row>
    <row r="761" spans="1:6" s="93" customFormat="1" ht="38.25" customHeight="1" x14ac:dyDescent="0.3">
      <c r="A761" s="142">
        <v>756</v>
      </c>
      <c r="B761" s="105" t="s">
        <v>1793</v>
      </c>
      <c r="C761" s="73" t="s">
        <v>13</v>
      </c>
      <c r="D761" s="74" t="s">
        <v>1061</v>
      </c>
      <c r="E761" s="139">
        <v>0</v>
      </c>
      <c r="F761" s="70"/>
    </row>
    <row r="762" spans="1:6" s="93" customFormat="1" ht="38.25" customHeight="1" x14ac:dyDescent="0.3">
      <c r="A762" s="142">
        <v>757</v>
      </c>
      <c r="B762" s="105" t="s">
        <v>1794</v>
      </c>
      <c r="C762" s="73" t="s">
        <v>13</v>
      </c>
      <c r="D762" s="74" t="s">
        <v>1061</v>
      </c>
      <c r="E762" s="139">
        <v>0</v>
      </c>
      <c r="F762" s="70"/>
    </row>
    <row r="763" spans="1:6" s="93" customFormat="1" ht="38.25" customHeight="1" x14ac:dyDescent="0.3">
      <c r="A763" s="142">
        <v>758</v>
      </c>
      <c r="B763" s="105" t="s">
        <v>341</v>
      </c>
      <c r="C763" s="73" t="s">
        <v>15</v>
      </c>
      <c r="D763" s="74"/>
      <c r="E763" s="139">
        <v>0</v>
      </c>
      <c r="F763" s="70"/>
    </row>
    <row r="764" spans="1:6" s="93" customFormat="1" ht="38.25" customHeight="1" x14ac:dyDescent="0.3">
      <c r="A764" s="142">
        <v>759</v>
      </c>
      <c r="B764" s="105" t="s">
        <v>104</v>
      </c>
      <c r="C764" s="73" t="s">
        <v>15</v>
      </c>
      <c r="D764" s="74"/>
      <c r="E764" s="139">
        <v>0</v>
      </c>
      <c r="F764" s="70"/>
    </row>
    <row r="765" spans="1:6" s="93" customFormat="1" ht="38.25" customHeight="1" x14ac:dyDescent="0.3">
      <c r="A765" s="142">
        <v>760</v>
      </c>
      <c r="B765" s="105" t="s">
        <v>1488</v>
      </c>
      <c r="C765" s="73" t="s">
        <v>15</v>
      </c>
      <c r="D765" s="74"/>
      <c r="E765" s="139">
        <v>0</v>
      </c>
      <c r="F765" s="70"/>
    </row>
    <row r="766" spans="1:6" s="93" customFormat="1" ht="38.25" customHeight="1" x14ac:dyDescent="0.3">
      <c r="A766" s="142">
        <v>761</v>
      </c>
      <c r="B766" s="105" t="s">
        <v>342</v>
      </c>
      <c r="C766" s="73" t="s">
        <v>15</v>
      </c>
      <c r="D766" s="74"/>
      <c r="E766" s="139">
        <v>0</v>
      </c>
      <c r="F766" s="70"/>
    </row>
    <row r="767" spans="1:6" s="93" customFormat="1" ht="38.25" customHeight="1" x14ac:dyDescent="0.3">
      <c r="A767" s="142">
        <v>762</v>
      </c>
      <c r="B767" s="105" t="s">
        <v>1153</v>
      </c>
      <c r="C767" s="73" t="s">
        <v>15</v>
      </c>
      <c r="D767" s="74"/>
      <c r="E767" s="139">
        <v>0</v>
      </c>
      <c r="F767" s="70"/>
    </row>
    <row r="768" spans="1:6" s="93" customFormat="1" ht="38.25" customHeight="1" x14ac:dyDescent="0.3">
      <c r="A768" s="142">
        <v>763</v>
      </c>
      <c r="B768" s="105" t="s">
        <v>1487</v>
      </c>
      <c r="C768" s="73" t="s">
        <v>15</v>
      </c>
      <c r="D768" s="74" t="s">
        <v>1156</v>
      </c>
      <c r="E768" s="139">
        <v>0</v>
      </c>
      <c r="F768" s="70"/>
    </row>
    <row r="769" spans="1:6" s="93" customFormat="1" ht="38.25" customHeight="1" x14ac:dyDescent="0.3">
      <c r="A769" s="142">
        <v>764</v>
      </c>
      <c r="B769" s="105" t="s">
        <v>343</v>
      </c>
      <c r="C769" s="73" t="s">
        <v>13</v>
      </c>
      <c r="D769" s="74"/>
      <c r="E769" s="139">
        <v>0</v>
      </c>
      <c r="F769" s="70"/>
    </row>
    <row r="770" spans="1:6" s="93" customFormat="1" ht="38.25" customHeight="1" x14ac:dyDescent="0.3">
      <c r="A770" s="142">
        <v>765</v>
      </c>
      <c r="B770" s="105" t="s">
        <v>344</v>
      </c>
      <c r="C770" s="73" t="s">
        <v>13</v>
      </c>
      <c r="D770" s="74"/>
      <c r="E770" s="139">
        <v>0</v>
      </c>
      <c r="F770" s="70"/>
    </row>
    <row r="771" spans="1:6" s="93" customFormat="1" ht="38.25" customHeight="1" x14ac:dyDescent="0.3">
      <c r="A771" s="142">
        <v>766</v>
      </c>
      <c r="B771" s="105" t="s">
        <v>1175</v>
      </c>
      <c r="C771" s="73" t="s">
        <v>15</v>
      </c>
      <c r="D771" s="74"/>
      <c r="E771" s="139">
        <v>0</v>
      </c>
      <c r="F771" s="70"/>
    </row>
    <row r="772" spans="1:6" s="93" customFormat="1" ht="38.25" customHeight="1" x14ac:dyDescent="0.3">
      <c r="A772" s="142">
        <v>767</v>
      </c>
      <c r="B772" s="105" t="s">
        <v>174</v>
      </c>
      <c r="C772" s="73" t="s">
        <v>126</v>
      </c>
      <c r="D772" s="74"/>
      <c r="E772" s="139">
        <v>0</v>
      </c>
      <c r="F772" s="70"/>
    </row>
    <row r="773" spans="1:6" s="93" customFormat="1" ht="38.25" customHeight="1" x14ac:dyDescent="0.3">
      <c r="A773" s="142">
        <v>768</v>
      </c>
      <c r="B773" s="105" t="s">
        <v>1176</v>
      </c>
      <c r="C773" s="73" t="s">
        <v>13</v>
      </c>
      <c r="D773" s="74" t="s">
        <v>1157</v>
      </c>
      <c r="E773" s="139">
        <v>0</v>
      </c>
      <c r="F773" s="70"/>
    </row>
    <row r="774" spans="1:6" s="93" customFormat="1" ht="38.25" customHeight="1" x14ac:dyDescent="0.3">
      <c r="A774" s="142">
        <v>769</v>
      </c>
      <c r="B774" s="105" t="s">
        <v>1486</v>
      </c>
      <c r="C774" s="73" t="s">
        <v>13</v>
      </c>
      <c r="D774" s="74" t="s">
        <v>1157</v>
      </c>
      <c r="E774" s="139">
        <v>0</v>
      </c>
      <c r="F774" s="70"/>
    </row>
    <row r="775" spans="1:6" s="93" customFormat="1" ht="38.25" customHeight="1" x14ac:dyDescent="0.3">
      <c r="A775" s="142">
        <v>770</v>
      </c>
      <c r="B775" s="105" t="s">
        <v>175</v>
      </c>
      <c r="C775" s="73" t="s">
        <v>23</v>
      </c>
      <c r="D775" s="74"/>
      <c r="E775" s="139">
        <v>0</v>
      </c>
      <c r="F775" s="70"/>
    </row>
    <row r="776" spans="1:6" s="93" customFormat="1" ht="38.25" customHeight="1" x14ac:dyDescent="0.3">
      <c r="A776" s="142">
        <v>771</v>
      </c>
      <c r="B776" s="105" t="s">
        <v>176</v>
      </c>
      <c r="C776" s="73" t="s">
        <v>23</v>
      </c>
      <c r="D776" s="74"/>
      <c r="E776" s="139">
        <v>0</v>
      </c>
      <c r="F776" s="70"/>
    </row>
    <row r="777" spans="1:6" s="93" customFormat="1" ht="38.25" customHeight="1" x14ac:dyDescent="0.3">
      <c r="A777" s="142">
        <v>772</v>
      </c>
      <c r="B777" s="105" t="s">
        <v>1206</v>
      </c>
      <c r="C777" s="73" t="s">
        <v>13</v>
      </c>
      <c r="D777" s="74"/>
      <c r="E777" s="139">
        <v>0</v>
      </c>
      <c r="F777" s="70"/>
    </row>
    <row r="778" spans="1:6" s="93" customFormat="1" ht="38.25" customHeight="1" x14ac:dyDescent="0.3">
      <c r="A778" s="142">
        <v>773</v>
      </c>
      <c r="B778" s="105" t="s">
        <v>1207</v>
      </c>
      <c r="C778" s="73" t="s">
        <v>15</v>
      </c>
      <c r="D778" s="74"/>
      <c r="E778" s="139">
        <v>0</v>
      </c>
      <c r="F778" s="70"/>
    </row>
    <row r="779" spans="1:6" s="93" customFormat="1" ht="38.25" customHeight="1" x14ac:dyDescent="0.3">
      <c r="A779" s="142">
        <v>774</v>
      </c>
      <c r="B779" s="105" t="s">
        <v>1205</v>
      </c>
      <c r="C779" s="73" t="s">
        <v>13</v>
      </c>
      <c r="D779" s="74" t="s">
        <v>1062</v>
      </c>
      <c r="E779" s="139">
        <v>0</v>
      </c>
      <c r="F779" s="70"/>
    </row>
    <row r="780" spans="1:6" s="93" customFormat="1" ht="38.25" customHeight="1" x14ac:dyDescent="0.3">
      <c r="A780" s="142">
        <v>775</v>
      </c>
      <c r="B780" s="105" t="s">
        <v>1333</v>
      </c>
      <c r="C780" s="73" t="s">
        <v>15</v>
      </c>
      <c r="D780" s="74"/>
      <c r="E780" s="139">
        <v>0</v>
      </c>
      <c r="F780" s="70"/>
    </row>
    <row r="781" spans="1:6" s="93" customFormat="1" ht="38.25" customHeight="1" x14ac:dyDescent="0.3">
      <c r="A781" s="142">
        <v>776</v>
      </c>
      <c r="B781" s="105" t="s">
        <v>1112</v>
      </c>
      <c r="C781" s="73" t="s">
        <v>13</v>
      </c>
      <c r="D781" s="74"/>
      <c r="E781" s="139">
        <v>0</v>
      </c>
      <c r="F781" s="70"/>
    </row>
    <row r="782" spans="1:6" s="93" customFormat="1" ht="38.25" customHeight="1" x14ac:dyDescent="0.3">
      <c r="A782" s="142">
        <v>777</v>
      </c>
      <c r="B782" s="105" t="s">
        <v>345</v>
      </c>
      <c r="C782" s="73" t="s">
        <v>15</v>
      </c>
      <c r="D782" s="74"/>
      <c r="E782" s="139">
        <v>0</v>
      </c>
      <c r="F782" s="70"/>
    </row>
    <row r="783" spans="1:6" s="93" customFormat="1" ht="38.25" customHeight="1" x14ac:dyDescent="0.3">
      <c r="A783" s="142">
        <v>778</v>
      </c>
      <c r="B783" s="105" t="s">
        <v>346</v>
      </c>
      <c r="C783" s="73" t="s">
        <v>8</v>
      </c>
      <c r="D783" s="74"/>
      <c r="E783" s="139">
        <v>0</v>
      </c>
      <c r="F783" s="70"/>
    </row>
    <row r="784" spans="1:6" s="93" customFormat="1" ht="38.25" customHeight="1" x14ac:dyDescent="0.3">
      <c r="A784" s="142">
        <v>779</v>
      </c>
      <c r="B784" s="105" t="s">
        <v>347</v>
      </c>
      <c r="C784" s="73" t="s">
        <v>8</v>
      </c>
      <c r="D784" s="74"/>
      <c r="E784" s="139">
        <v>0</v>
      </c>
      <c r="F784" s="70"/>
    </row>
    <row r="785" spans="1:6" s="93" customFormat="1" ht="38.25" customHeight="1" x14ac:dyDescent="0.3">
      <c r="A785" s="142">
        <v>780</v>
      </c>
      <c r="B785" s="105" t="s">
        <v>348</v>
      </c>
      <c r="C785" s="73" t="s">
        <v>8</v>
      </c>
      <c r="D785" s="74"/>
      <c r="E785" s="139">
        <v>0</v>
      </c>
      <c r="F785" s="70"/>
    </row>
    <row r="786" spans="1:6" s="93" customFormat="1" ht="38.25" customHeight="1" x14ac:dyDescent="0.3">
      <c r="A786" s="142">
        <v>781</v>
      </c>
      <c r="B786" s="105" t="s">
        <v>349</v>
      </c>
      <c r="C786" s="73" t="s">
        <v>15</v>
      </c>
      <c r="D786" s="74"/>
      <c r="E786" s="139">
        <v>0</v>
      </c>
      <c r="F786" s="70"/>
    </row>
    <row r="787" spans="1:6" s="93" customFormat="1" ht="38.25" customHeight="1" x14ac:dyDescent="0.3">
      <c r="A787" s="142">
        <v>782</v>
      </c>
      <c r="B787" s="105" t="s">
        <v>1485</v>
      </c>
      <c r="C787" s="73" t="s">
        <v>15</v>
      </c>
      <c r="D787" s="74" t="s">
        <v>1484</v>
      </c>
      <c r="E787" s="139">
        <v>0</v>
      </c>
      <c r="F787" s="70"/>
    </row>
    <row r="788" spans="1:6" s="93" customFormat="1" ht="38.25" customHeight="1" x14ac:dyDescent="0.3">
      <c r="A788" s="142">
        <v>783</v>
      </c>
      <c r="B788" s="105" t="s">
        <v>1382</v>
      </c>
      <c r="C788" s="73" t="s">
        <v>15</v>
      </c>
      <c r="D788" s="74"/>
      <c r="E788" s="139">
        <v>0</v>
      </c>
      <c r="F788" s="70"/>
    </row>
    <row r="789" spans="1:6" s="93" customFormat="1" ht="38.25" customHeight="1" x14ac:dyDescent="0.3">
      <c r="A789" s="142">
        <v>784</v>
      </c>
      <c r="B789" s="105" t="s">
        <v>1383</v>
      </c>
      <c r="C789" s="73" t="s">
        <v>15</v>
      </c>
      <c r="D789" s="74"/>
      <c r="E789" s="139">
        <v>0</v>
      </c>
      <c r="F789" s="70"/>
    </row>
    <row r="790" spans="1:6" s="93" customFormat="1" ht="38.25" customHeight="1" x14ac:dyDescent="0.3">
      <c r="A790" s="142">
        <v>785</v>
      </c>
      <c r="B790" s="105" t="s">
        <v>1127</v>
      </c>
      <c r="C790" s="73" t="s">
        <v>15</v>
      </c>
      <c r="D790" s="74"/>
      <c r="E790" s="139">
        <v>0</v>
      </c>
      <c r="F790" s="70"/>
    </row>
    <row r="791" spans="1:6" s="93" customFormat="1" ht="38.25" customHeight="1" x14ac:dyDescent="0.3">
      <c r="A791" s="142">
        <v>786</v>
      </c>
      <c r="B791" s="105" t="s">
        <v>1118</v>
      </c>
      <c r="C791" s="73" t="s">
        <v>173</v>
      </c>
      <c r="D791" s="74"/>
      <c r="E791" s="139">
        <v>0</v>
      </c>
      <c r="F791" s="70"/>
    </row>
    <row r="792" spans="1:6" s="93" customFormat="1" ht="38.25" customHeight="1" x14ac:dyDescent="0.3">
      <c r="A792" s="142">
        <v>787</v>
      </c>
      <c r="B792" s="105" t="s">
        <v>1164</v>
      </c>
      <c r="C792" s="73" t="s">
        <v>173</v>
      </c>
      <c r="D792" s="74"/>
      <c r="E792" s="139">
        <v>0</v>
      </c>
      <c r="F792" s="70"/>
    </row>
    <row r="793" spans="1:6" s="93" customFormat="1" ht="38.25" customHeight="1" x14ac:dyDescent="0.3">
      <c r="A793" s="142">
        <v>788</v>
      </c>
      <c r="B793" s="105" t="s">
        <v>1517</v>
      </c>
      <c r="C793" s="73" t="s">
        <v>15</v>
      </c>
      <c r="D793" s="74"/>
      <c r="E793" s="139">
        <v>0</v>
      </c>
      <c r="F793" s="70"/>
    </row>
    <row r="794" spans="1:6" ht="16.5" customHeight="1" x14ac:dyDescent="0.3">
      <c r="A794" s="141">
        <v>789</v>
      </c>
      <c r="B794" s="64" t="s">
        <v>106</v>
      </c>
      <c r="C794" s="63"/>
      <c r="D794" s="64"/>
      <c r="E794" s="62"/>
      <c r="F794" s="62"/>
    </row>
    <row r="795" spans="1:6" s="93" customFormat="1" ht="38.25" customHeight="1" x14ac:dyDescent="0.3">
      <c r="A795" s="142">
        <v>790</v>
      </c>
      <c r="B795" s="105" t="s">
        <v>107</v>
      </c>
      <c r="C795" s="73" t="s">
        <v>15</v>
      </c>
      <c r="D795" s="74"/>
      <c r="E795" s="139">
        <v>0</v>
      </c>
      <c r="F795" s="70"/>
    </row>
    <row r="796" spans="1:6" s="93" customFormat="1" ht="38.25" customHeight="1" x14ac:dyDescent="0.3">
      <c r="A796" s="142">
        <v>791</v>
      </c>
      <c r="B796" s="105" t="s">
        <v>350</v>
      </c>
      <c r="C796" s="73" t="s">
        <v>15</v>
      </c>
      <c r="D796" s="74"/>
      <c r="E796" s="139">
        <v>0</v>
      </c>
      <c r="F796" s="70"/>
    </row>
    <row r="797" spans="1:6" s="93" customFormat="1" ht="38.25" customHeight="1" x14ac:dyDescent="0.3">
      <c r="A797" s="142">
        <v>792</v>
      </c>
      <c r="B797" s="105" t="s">
        <v>1384</v>
      </c>
      <c r="C797" s="73" t="s">
        <v>15</v>
      </c>
      <c r="D797" s="74"/>
      <c r="E797" s="139">
        <v>0</v>
      </c>
      <c r="F797" s="70"/>
    </row>
    <row r="798" spans="1:6" s="93" customFormat="1" ht="38.25" customHeight="1" x14ac:dyDescent="0.3">
      <c r="A798" s="142">
        <v>793</v>
      </c>
      <c r="B798" s="105" t="s">
        <v>108</v>
      </c>
      <c r="C798" s="73" t="s">
        <v>15</v>
      </c>
      <c r="D798" s="74"/>
      <c r="E798" s="139">
        <v>0</v>
      </c>
      <c r="F798" s="70"/>
    </row>
    <row r="799" spans="1:6" s="93" customFormat="1" ht="38.25" customHeight="1" x14ac:dyDescent="0.3">
      <c r="A799" s="142">
        <v>794</v>
      </c>
      <c r="B799" s="105" t="s">
        <v>109</v>
      </c>
      <c r="C799" s="73" t="s">
        <v>15</v>
      </c>
      <c r="D799" s="74"/>
      <c r="E799" s="139">
        <v>0</v>
      </c>
      <c r="F799" s="70"/>
    </row>
    <row r="800" spans="1:6" s="93" customFormat="1" ht="38.25" customHeight="1" x14ac:dyDescent="0.3">
      <c r="A800" s="142">
        <v>795</v>
      </c>
      <c r="B800" s="105" t="s">
        <v>110</v>
      </c>
      <c r="C800" s="73" t="s">
        <v>15</v>
      </c>
      <c r="D800" s="74"/>
      <c r="E800" s="139">
        <v>0</v>
      </c>
      <c r="F800" s="70"/>
    </row>
    <row r="801" spans="1:6" s="93" customFormat="1" ht="38.25" customHeight="1" x14ac:dyDescent="0.3">
      <c r="A801" s="142">
        <v>796</v>
      </c>
      <c r="B801" s="105" t="s">
        <v>111</v>
      </c>
      <c r="C801" s="73" t="s">
        <v>15</v>
      </c>
      <c r="D801" s="74"/>
      <c r="E801" s="139">
        <v>0</v>
      </c>
      <c r="F801" s="70"/>
    </row>
    <row r="802" spans="1:6" s="93" customFormat="1" ht="38.25" customHeight="1" x14ac:dyDescent="0.3">
      <c r="A802" s="142">
        <v>797</v>
      </c>
      <c r="B802" s="105" t="s">
        <v>699</v>
      </c>
      <c r="C802" s="73" t="s">
        <v>13</v>
      </c>
      <c r="D802" s="74"/>
      <c r="E802" s="139">
        <v>0</v>
      </c>
      <c r="F802" s="70"/>
    </row>
    <row r="803" spans="1:6" s="93" customFormat="1" ht="38.25" customHeight="1" x14ac:dyDescent="0.3">
      <c r="A803" s="142">
        <v>798</v>
      </c>
      <c r="B803" s="105" t="s">
        <v>1385</v>
      </c>
      <c r="C803" s="73" t="s">
        <v>13</v>
      </c>
      <c r="D803" s="74"/>
      <c r="E803" s="139">
        <v>0</v>
      </c>
      <c r="F803" s="70"/>
    </row>
    <row r="804" spans="1:6" s="93" customFormat="1" ht="38.25" customHeight="1" x14ac:dyDescent="0.3">
      <c r="A804" s="142">
        <v>799</v>
      </c>
      <c r="B804" s="105" t="s">
        <v>112</v>
      </c>
      <c r="C804" s="73" t="s">
        <v>15</v>
      </c>
      <c r="D804" s="74"/>
      <c r="E804" s="139">
        <v>0</v>
      </c>
      <c r="F804" s="70"/>
    </row>
    <row r="805" spans="1:6" s="93" customFormat="1" ht="38.25" customHeight="1" x14ac:dyDescent="0.3">
      <c r="A805" s="142">
        <v>800</v>
      </c>
      <c r="B805" s="105" t="s">
        <v>700</v>
      </c>
      <c r="C805" s="73" t="s">
        <v>13</v>
      </c>
      <c r="D805" s="74"/>
      <c r="E805" s="139">
        <v>0</v>
      </c>
      <c r="F805" s="70"/>
    </row>
    <row r="806" spans="1:6" s="93" customFormat="1" ht="38.25" customHeight="1" x14ac:dyDescent="0.3">
      <c r="A806" s="142">
        <v>801</v>
      </c>
      <c r="B806" s="105" t="s">
        <v>701</v>
      </c>
      <c r="C806" s="73" t="s">
        <v>13</v>
      </c>
      <c r="D806" s="74"/>
      <c r="E806" s="139">
        <v>0</v>
      </c>
      <c r="F806" s="70"/>
    </row>
    <row r="807" spans="1:6" ht="16.5" customHeight="1" x14ac:dyDescent="0.3">
      <c r="A807" s="141">
        <v>802</v>
      </c>
      <c r="B807" s="64" t="s">
        <v>113</v>
      </c>
      <c r="C807" s="63"/>
      <c r="D807" s="64"/>
      <c r="E807" s="62"/>
      <c r="F807" s="62"/>
    </row>
    <row r="808" spans="1:6" s="93" customFormat="1" ht="38.25" customHeight="1" x14ac:dyDescent="0.3">
      <c r="A808" s="142">
        <v>803</v>
      </c>
      <c r="B808" s="105" t="s">
        <v>351</v>
      </c>
      <c r="C808" s="73" t="s">
        <v>114</v>
      </c>
      <c r="D808" s="74"/>
      <c r="E808" s="139">
        <v>0</v>
      </c>
      <c r="F808" s="70"/>
    </row>
    <row r="809" spans="1:6" s="93" customFormat="1" ht="38.25" customHeight="1" x14ac:dyDescent="0.3">
      <c r="A809" s="142">
        <v>804</v>
      </c>
      <c r="B809" s="105" t="s">
        <v>115</v>
      </c>
      <c r="C809" s="73" t="s">
        <v>23</v>
      </c>
      <c r="D809" s="74"/>
      <c r="E809" s="139">
        <v>0</v>
      </c>
      <c r="F809" s="70"/>
    </row>
    <row r="810" spans="1:6" s="93" customFormat="1" ht="38.25" customHeight="1" x14ac:dyDescent="0.3">
      <c r="A810" s="142">
        <v>805</v>
      </c>
      <c r="B810" s="105" t="s">
        <v>352</v>
      </c>
      <c r="C810" s="73" t="s">
        <v>15</v>
      </c>
      <c r="D810" s="74"/>
      <c r="E810" s="139">
        <v>0</v>
      </c>
      <c r="F810" s="70"/>
    </row>
    <row r="811" spans="1:6" s="93" customFormat="1" ht="38.25" customHeight="1" x14ac:dyDescent="0.3">
      <c r="A811" s="142">
        <v>806</v>
      </c>
      <c r="B811" s="105" t="s">
        <v>116</v>
      </c>
      <c r="C811" s="73" t="s">
        <v>23</v>
      </c>
      <c r="D811" s="74"/>
      <c r="E811" s="139">
        <v>0</v>
      </c>
      <c r="F811" s="70"/>
    </row>
    <row r="812" spans="1:6" s="93" customFormat="1" ht="38.25" customHeight="1" x14ac:dyDescent="0.3">
      <c r="A812" s="142">
        <v>807</v>
      </c>
      <c r="B812" s="105" t="s">
        <v>492</v>
      </c>
      <c r="C812" s="73" t="s">
        <v>8</v>
      </c>
      <c r="D812" s="74"/>
      <c r="E812" s="139">
        <v>0</v>
      </c>
      <c r="F812" s="70"/>
    </row>
    <row r="813" spans="1:6" s="93" customFormat="1" ht="38.25" customHeight="1" x14ac:dyDescent="0.3">
      <c r="A813" s="142">
        <v>808</v>
      </c>
      <c r="B813" s="105" t="s">
        <v>353</v>
      </c>
      <c r="C813" s="73" t="s">
        <v>15</v>
      </c>
      <c r="D813" s="74"/>
      <c r="E813" s="139">
        <v>0</v>
      </c>
      <c r="F813" s="70"/>
    </row>
    <row r="814" spans="1:6" s="93" customFormat="1" ht="38.25" customHeight="1" x14ac:dyDescent="0.3">
      <c r="A814" s="142">
        <v>809</v>
      </c>
      <c r="B814" s="105" t="s">
        <v>1152</v>
      </c>
      <c r="C814" s="73" t="s">
        <v>13</v>
      </c>
      <c r="D814" s="74"/>
      <c r="E814" s="139">
        <v>0</v>
      </c>
      <c r="F814" s="70"/>
    </row>
    <row r="815" spans="1:6" s="93" customFormat="1" ht="38.25" customHeight="1" x14ac:dyDescent="0.3">
      <c r="A815" s="142">
        <v>810</v>
      </c>
      <c r="B815" s="105" t="s">
        <v>1795</v>
      </c>
      <c r="C815" s="73" t="s">
        <v>13</v>
      </c>
      <c r="D815" s="74" t="s">
        <v>1177</v>
      </c>
      <c r="E815" s="139">
        <v>0</v>
      </c>
      <c r="F815" s="70"/>
    </row>
    <row r="816" spans="1:6" s="93" customFormat="1" ht="38.25" customHeight="1" x14ac:dyDescent="0.3">
      <c r="A816" s="142">
        <v>811</v>
      </c>
      <c r="B816" s="105" t="s">
        <v>1796</v>
      </c>
      <c r="C816" s="73" t="s">
        <v>13</v>
      </c>
      <c r="D816" s="74" t="s">
        <v>1797</v>
      </c>
      <c r="E816" s="139">
        <v>0</v>
      </c>
      <c r="F816" s="70"/>
    </row>
    <row r="817" spans="1:6" s="93" customFormat="1" ht="38.25" customHeight="1" x14ac:dyDescent="0.3">
      <c r="A817" s="142">
        <v>812</v>
      </c>
      <c r="B817" s="105" t="s">
        <v>1798</v>
      </c>
      <c r="C817" s="73" t="s">
        <v>13</v>
      </c>
      <c r="D817" s="74" t="s">
        <v>1177</v>
      </c>
      <c r="E817" s="139">
        <v>0</v>
      </c>
      <c r="F817" s="70"/>
    </row>
    <row r="818" spans="1:6" s="93" customFormat="1" ht="38.25" customHeight="1" x14ac:dyDescent="0.3">
      <c r="A818" s="142">
        <v>813</v>
      </c>
      <c r="B818" s="105" t="s">
        <v>354</v>
      </c>
      <c r="C818" s="73" t="s">
        <v>15</v>
      </c>
      <c r="D818" s="74"/>
      <c r="E818" s="139">
        <v>0</v>
      </c>
      <c r="F818" s="70"/>
    </row>
    <row r="819" spans="1:6" s="93" customFormat="1" ht="38.25" customHeight="1" x14ac:dyDescent="0.3">
      <c r="A819" s="142">
        <v>814</v>
      </c>
      <c r="B819" s="105" t="s">
        <v>355</v>
      </c>
      <c r="C819" s="73" t="s">
        <v>15</v>
      </c>
      <c r="D819" s="74"/>
      <c r="E819" s="139">
        <v>0</v>
      </c>
      <c r="F819" s="70"/>
    </row>
    <row r="820" spans="1:6" s="93" customFormat="1" ht="38.25" customHeight="1" x14ac:dyDescent="0.3">
      <c r="A820" s="142">
        <v>815</v>
      </c>
      <c r="B820" s="105" t="s">
        <v>1149</v>
      </c>
      <c r="C820" s="73" t="s">
        <v>15</v>
      </c>
      <c r="D820" s="74"/>
      <c r="E820" s="139">
        <v>0</v>
      </c>
      <c r="F820" s="70"/>
    </row>
    <row r="821" spans="1:6" s="93" customFormat="1" ht="38.25" customHeight="1" x14ac:dyDescent="0.3">
      <c r="A821" s="142">
        <v>816</v>
      </c>
      <c r="B821" s="105" t="s">
        <v>1150</v>
      </c>
      <c r="C821" s="73" t="s">
        <v>15</v>
      </c>
      <c r="D821" s="74"/>
      <c r="E821" s="139">
        <v>0</v>
      </c>
      <c r="F821" s="70"/>
    </row>
    <row r="822" spans="1:6" s="93" customFormat="1" ht="38.25" customHeight="1" x14ac:dyDescent="0.3">
      <c r="A822" s="142">
        <v>817</v>
      </c>
      <c r="B822" s="105" t="s">
        <v>1151</v>
      </c>
      <c r="C822" s="73" t="s">
        <v>15</v>
      </c>
      <c r="D822" s="74"/>
      <c r="E822" s="139">
        <v>0</v>
      </c>
      <c r="F822" s="70"/>
    </row>
    <row r="823" spans="1:6" s="93" customFormat="1" ht="38.25" customHeight="1" x14ac:dyDescent="0.3">
      <c r="A823" s="142">
        <v>818</v>
      </c>
      <c r="B823" s="105" t="s">
        <v>95</v>
      </c>
      <c r="C823" s="73" t="s">
        <v>15</v>
      </c>
      <c r="D823" s="74"/>
      <c r="E823" s="139">
        <v>0</v>
      </c>
      <c r="F823" s="70"/>
    </row>
    <row r="824" spans="1:6" s="93" customFormat="1" ht="38.25" customHeight="1" x14ac:dyDescent="0.3">
      <c r="A824" s="142">
        <v>819</v>
      </c>
      <c r="B824" s="105" t="s">
        <v>1482</v>
      </c>
      <c r="C824" s="73" t="s">
        <v>114</v>
      </c>
      <c r="D824" s="74"/>
      <c r="E824" s="139">
        <v>0</v>
      </c>
      <c r="F824" s="70"/>
    </row>
    <row r="825" spans="1:6" s="93" customFormat="1" ht="38.25" customHeight="1" x14ac:dyDescent="0.3">
      <c r="A825" s="142">
        <v>820</v>
      </c>
      <c r="B825" s="105" t="s">
        <v>1483</v>
      </c>
      <c r="C825" s="73" t="s">
        <v>114</v>
      </c>
      <c r="D825" s="74"/>
      <c r="E825" s="139">
        <v>0</v>
      </c>
      <c r="F825" s="70"/>
    </row>
    <row r="826" spans="1:6" s="93" customFormat="1" ht="38.25" customHeight="1" x14ac:dyDescent="0.3">
      <c r="A826" s="142">
        <v>821</v>
      </c>
      <c r="B826" s="105" t="s">
        <v>356</v>
      </c>
      <c r="C826" s="73" t="s">
        <v>8</v>
      </c>
      <c r="D826" s="74"/>
      <c r="E826" s="139">
        <v>0</v>
      </c>
      <c r="F826" s="70"/>
    </row>
    <row r="827" spans="1:6" s="93" customFormat="1" ht="38.25" customHeight="1" x14ac:dyDescent="0.3">
      <c r="A827" s="142">
        <v>822</v>
      </c>
      <c r="B827" s="105" t="s">
        <v>357</v>
      </c>
      <c r="C827" s="73" t="s">
        <v>15</v>
      </c>
      <c r="D827" s="74"/>
      <c r="E827" s="139">
        <v>0</v>
      </c>
      <c r="F827" s="70"/>
    </row>
    <row r="828" spans="1:6" s="93" customFormat="1" ht="38.25" customHeight="1" x14ac:dyDescent="0.3">
      <c r="A828" s="142">
        <v>823</v>
      </c>
      <c r="B828" s="105" t="s">
        <v>358</v>
      </c>
      <c r="C828" s="73" t="s">
        <v>15</v>
      </c>
      <c r="D828" s="74"/>
      <c r="E828" s="139">
        <v>0</v>
      </c>
      <c r="F828" s="70"/>
    </row>
    <row r="829" spans="1:6" s="93" customFormat="1" ht="38.25" customHeight="1" x14ac:dyDescent="0.3">
      <c r="A829" s="142">
        <v>824</v>
      </c>
      <c r="B829" s="105" t="s">
        <v>1386</v>
      </c>
      <c r="C829" s="73" t="s">
        <v>15</v>
      </c>
      <c r="D829" s="74"/>
      <c r="E829" s="139">
        <v>0</v>
      </c>
      <c r="F829" s="70"/>
    </row>
    <row r="830" spans="1:6" s="93" customFormat="1" ht="38.25" customHeight="1" x14ac:dyDescent="0.3">
      <c r="A830" s="142">
        <v>825</v>
      </c>
      <c r="B830" s="105" t="s">
        <v>359</v>
      </c>
      <c r="C830" s="73" t="s">
        <v>15</v>
      </c>
      <c r="D830" s="74"/>
      <c r="E830" s="139">
        <v>0</v>
      </c>
      <c r="F830" s="70"/>
    </row>
    <row r="831" spans="1:6" s="93" customFormat="1" ht="38.25" customHeight="1" x14ac:dyDescent="0.3">
      <c r="A831" s="142">
        <v>826</v>
      </c>
      <c r="B831" s="105" t="s">
        <v>360</v>
      </c>
      <c r="C831" s="73" t="s">
        <v>8</v>
      </c>
      <c r="D831" s="74"/>
      <c r="E831" s="139">
        <v>0</v>
      </c>
      <c r="F831" s="70"/>
    </row>
    <row r="832" spans="1:6" s="93" customFormat="1" ht="38.25" customHeight="1" x14ac:dyDescent="0.3">
      <c r="A832" s="142">
        <v>827</v>
      </c>
      <c r="B832" s="105" t="s">
        <v>205</v>
      </c>
      <c r="C832" s="73" t="s">
        <v>82</v>
      </c>
      <c r="D832" s="74"/>
      <c r="E832" s="139">
        <v>0</v>
      </c>
      <c r="F832" s="70"/>
    </row>
    <row r="833" spans="1:6" s="93" customFormat="1" ht="38.25" customHeight="1" x14ac:dyDescent="0.3">
      <c r="A833" s="142">
        <v>828</v>
      </c>
      <c r="B833" s="105" t="s">
        <v>361</v>
      </c>
      <c r="C833" s="73" t="s">
        <v>13</v>
      </c>
      <c r="D833" s="74" t="s">
        <v>1177</v>
      </c>
      <c r="E833" s="139">
        <v>0</v>
      </c>
      <c r="F833" s="70"/>
    </row>
    <row r="834" spans="1:6" s="93" customFormat="1" ht="38.25" customHeight="1" x14ac:dyDescent="0.3">
      <c r="A834" s="142">
        <v>829</v>
      </c>
      <c r="B834" s="105" t="s">
        <v>1148</v>
      </c>
      <c r="C834" s="73" t="s">
        <v>13</v>
      </c>
      <c r="D834" s="74" t="s">
        <v>1177</v>
      </c>
      <c r="E834" s="139">
        <v>0</v>
      </c>
      <c r="F834" s="70"/>
    </row>
    <row r="835" spans="1:6" s="93" customFormat="1" ht="15.75" customHeight="1" x14ac:dyDescent="0.3">
      <c r="A835" s="141">
        <v>830</v>
      </c>
      <c r="B835" s="52" t="s">
        <v>117</v>
      </c>
      <c r="C835" s="50"/>
      <c r="D835" s="51"/>
      <c r="E835" s="49"/>
      <c r="F835" s="48"/>
    </row>
    <row r="836" spans="1:6" s="93" customFormat="1" ht="38.25" customHeight="1" x14ac:dyDescent="0.3">
      <c r="A836" s="142">
        <v>831</v>
      </c>
      <c r="B836" s="105" t="s">
        <v>362</v>
      </c>
      <c r="C836" s="73" t="s">
        <v>15</v>
      </c>
      <c r="D836" s="74"/>
      <c r="E836" s="139">
        <v>0</v>
      </c>
      <c r="F836" s="70"/>
    </row>
    <row r="837" spans="1:6" s="93" customFormat="1" ht="38.25" customHeight="1" x14ac:dyDescent="0.3">
      <c r="A837" s="142">
        <v>832</v>
      </c>
      <c r="B837" s="105" t="s">
        <v>1499</v>
      </c>
      <c r="C837" s="73" t="s">
        <v>15</v>
      </c>
      <c r="D837" s="74"/>
      <c r="E837" s="139">
        <v>0</v>
      </c>
      <c r="F837" s="70"/>
    </row>
    <row r="838" spans="1:6" s="93" customFormat="1" ht="38.25" customHeight="1" x14ac:dyDescent="0.3">
      <c r="A838" s="142">
        <v>833</v>
      </c>
      <c r="B838" s="105" t="s">
        <v>456</v>
      </c>
      <c r="C838" s="73" t="s">
        <v>15</v>
      </c>
      <c r="D838" s="74"/>
      <c r="E838" s="139">
        <v>0</v>
      </c>
      <c r="F838" s="70"/>
    </row>
    <row r="839" spans="1:6" s="93" customFormat="1" ht="38.25" customHeight="1" x14ac:dyDescent="0.3">
      <c r="A839" s="142">
        <v>834</v>
      </c>
      <c r="B839" s="105" t="s">
        <v>363</v>
      </c>
      <c r="C839" s="73" t="s">
        <v>15</v>
      </c>
      <c r="D839" s="74"/>
      <c r="E839" s="139">
        <v>0</v>
      </c>
      <c r="F839" s="70"/>
    </row>
    <row r="840" spans="1:6" s="93" customFormat="1" ht="38.25" customHeight="1" x14ac:dyDescent="0.3">
      <c r="A840" s="142">
        <v>835</v>
      </c>
      <c r="B840" s="105" t="s">
        <v>1178</v>
      </c>
      <c r="C840" s="73" t="s">
        <v>82</v>
      </c>
      <c r="D840" s="74"/>
      <c r="E840" s="139">
        <v>0</v>
      </c>
      <c r="F840" s="70"/>
    </row>
    <row r="841" spans="1:6" s="93" customFormat="1" ht="38.25" customHeight="1" x14ac:dyDescent="0.3">
      <c r="A841" s="142">
        <v>836</v>
      </c>
      <c r="B841" s="105" t="s">
        <v>1500</v>
      </c>
      <c r="C841" s="73" t="s">
        <v>8</v>
      </c>
      <c r="D841" s="74"/>
      <c r="E841" s="139">
        <v>0</v>
      </c>
      <c r="F841" s="70"/>
    </row>
    <row r="842" spans="1:6" s="93" customFormat="1" ht="38.25" customHeight="1" x14ac:dyDescent="0.3">
      <c r="A842" s="142">
        <v>837</v>
      </c>
      <c r="B842" s="105" t="s">
        <v>1501</v>
      </c>
      <c r="C842" s="73" t="s">
        <v>8</v>
      </c>
      <c r="D842" s="74"/>
      <c r="E842" s="139">
        <v>0</v>
      </c>
      <c r="F842" s="70"/>
    </row>
    <row r="843" spans="1:6" s="93" customFormat="1" ht="38.25" customHeight="1" x14ac:dyDescent="0.3">
      <c r="A843" s="142">
        <v>838</v>
      </c>
      <c r="B843" s="105" t="s">
        <v>1502</v>
      </c>
      <c r="C843" s="73" t="s">
        <v>15</v>
      </c>
      <c r="D843" s="74"/>
      <c r="E843" s="139">
        <v>0</v>
      </c>
      <c r="F843" s="70"/>
    </row>
    <row r="844" spans="1:6" s="93" customFormat="1" ht="38.25" customHeight="1" x14ac:dyDescent="0.3">
      <c r="A844" s="142">
        <v>839</v>
      </c>
      <c r="B844" s="105" t="s">
        <v>1503</v>
      </c>
      <c r="C844" s="73" t="s">
        <v>15</v>
      </c>
      <c r="D844" s="74"/>
      <c r="E844" s="139">
        <v>0</v>
      </c>
      <c r="F844" s="70"/>
    </row>
    <row r="845" spans="1:6" s="93" customFormat="1" ht="38.25" customHeight="1" x14ac:dyDescent="0.3">
      <c r="A845" s="142">
        <v>840</v>
      </c>
      <c r="B845" s="105" t="s">
        <v>1504</v>
      </c>
      <c r="C845" s="73" t="s">
        <v>15</v>
      </c>
      <c r="D845" s="74"/>
      <c r="E845" s="139">
        <v>0</v>
      </c>
      <c r="F845" s="70"/>
    </row>
    <row r="846" spans="1:6" s="93" customFormat="1" ht="38.25" customHeight="1" x14ac:dyDescent="0.3">
      <c r="A846" s="142">
        <v>841</v>
      </c>
      <c r="B846" s="105" t="s">
        <v>1505</v>
      </c>
      <c r="C846" s="73" t="s">
        <v>15</v>
      </c>
      <c r="D846" s="74"/>
      <c r="E846" s="139">
        <v>0</v>
      </c>
      <c r="F846" s="70"/>
    </row>
    <row r="847" spans="1:6" s="93" customFormat="1" ht="38.25" customHeight="1" x14ac:dyDescent="0.3">
      <c r="A847" s="142">
        <v>842</v>
      </c>
      <c r="B847" s="105" t="s">
        <v>1506</v>
      </c>
      <c r="C847" s="73" t="s">
        <v>15</v>
      </c>
      <c r="D847" s="74"/>
      <c r="E847" s="139">
        <v>0</v>
      </c>
      <c r="F847" s="70"/>
    </row>
    <row r="848" spans="1:6" s="93" customFormat="1" ht="38.25" customHeight="1" x14ac:dyDescent="0.3">
      <c r="A848" s="142">
        <v>843</v>
      </c>
      <c r="B848" s="105" t="s">
        <v>1507</v>
      </c>
      <c r="C848" s="73" t="s">
        <v>15</v>
      </c>
      <c r="D848" s="74"/>
      <c r="E848" s="139">
        <v>0</v>
      </c>
      <c r="F848" s="70"/>
    </row>
    <row r="849" spans="1:6" s="93" customFormat="1" ht="38.25" customHeight="1" x14ac:dyDescent="0.3">
      <c r="A849" s="142">
        <v>844</v>
      </c>
      <c r="B849" s="105" t="s">
        <v>1508</v>
      </c>
      <c r="C849" s="73" t="s">
        <v>15</v>
      </c>
      <c r="D849" s="74"/>
      <c r="E849" s="139">
        <v>0</v>
      </c>
      <c r="F849" s="70"/>
    </row>
    <row r="850" spans="1:6" s="93" customFormat="1" ht="38.25" customHeight="1" x14ac:dyDescent="0.3">
      <c r="A850" s="142">
        <v>845</v>
      </c>
      <c r="B850" s="105" t="s">
        <v>1509</v>
      </c>
      <c r="C850" s="73" t="s">
        <v>15</v>
      </c>
      <c r="D850" s="74"/>
      <c r="E850" s="139">
        <v>0</v>
      </c>
      <c r="F850" s="70"/>
    </row>
    <row r="851" spans="1:6" s="93" customFormat="1" ht="38.25" customHeight="1" x14ac:dyDescent="0.3">
      <c r="A851" s="142">
        <v>846</v>
      </c>
      <c r="B851" s="105" t="s">
        <v>118</v>
      </c>
      <c r="C851" s="73" t="s">
        <v>15</v>
      </c>
      <c r="D851" s="74"/>
      <c r="E851" s="139">
        <v>0</v>
      </c>
      <c r="F851" s="70"/>
    </row>
    <row r="852" spans="1:6" s="93" customFormat="1" ht="38.25" customHeight="1" x14ac:dyDescent="0.3">
      <c r="A852" s="142">
        <v>847</v>
      </c>
      <c r="B852" s="105" t="s">
        <v>119</v>
      </c>
      <c r="C852" s="73" t="s">
        <v>15</v>
      </c>
      <c r="D852" s="74"/>
      <c r="E852" s="139">
        <v>0</v>
      </c>
      <c r="F852" s="70"/>
    </row>
    <row r="853" spans="1:6" s="93" customFormat="1" ht="38.25" customHeight="1" x14ac:dyDescent="0.3">
      <c r="A853" s="142">
        <v>848</v>
      </c>
      <c r="B853" s="105" t="s">
        <v>1133</v>
      </c>
      <c r="C853" s="73" t="s">
        <v>15</v>
      </c>
      <c r="D853" s="74"/>
      <c r="E853" s="139">
        <v>0</v>
      </c>
      <c r="F853" s="70"/>
    </row>
    <row r="854" spans="1:6" s="93" customFormat="1" ht="38.25" customHeight="1" x14ac:dyDescent="0.3">
      <c r="A854" s="142">
        <v>849</v>
      </c>
      <c r="B854" s="105" t="s">
        <v>1510</v>
      </c>
      <c r="C854" s="73" t="s">
        <v>8</v>
      </c>
      <c r="D854" s="74"/>
      <c r="E854" s="139">
        <v>0</v>
      </c>
      <c r="F854" s="70"/>
    </row>
    <row r="855" spans="1:6" s="93" customFormat="1" ht="38.25" customHeight="1" x14ac:dyDescent="0.3">
      <c r="A855" s="142">
        <v>850</v>
      </c>
      <c r="B855" s="105" t="s">
        <v>1511</v>
      </c>
      <c r="C855" s="73" t="s">
        <v>8</v>
      </c>
      <c r="D855" s="74"/>
      <c r="E855" s="139">
        <v>0</v>
      </c>
      <c r="F855" s="70"/>
    </row>
    <row r="856" spans="1:6" s="93" customFormat="1" ht="38.25" customHeight="1" x14ac:dyDescent="0.3">
      <c r="A856" s="142">
        <v>851</v>
      </c>
      <c r="B856" s="105" t="s">
        <v>1512</v>
      </c>
      <c r="C856" s="73" t="s">
        <v>8</v>
      </c>
      <c r="D856" s="74"/>
      <c r="E856" s="139">
        <v>0</v>
      </c>
      <c r="F856" s="70"/>
    </row>
    <row r="857" spans="1:6" s="93" customFormat="1" ht="38.25" customHeight="1" x14ac:dyDescent="0.3">
      <c r="A857" s="142">
        <v>852</v>
      </c>
      <c r="B857" s="105" t="s">
        <v>1513</v>
      </c>
      <c r="C857" s="73" t="s">
        <v>8</v>
      </c>
      <c r="D857" s="74"/>
      <c r="E857" s="139">
        <v>0</v>
      </c>
      <c r="F857" s="70"/>
    </row>
    <row r="858" spans="1:6" s="93" customFormat="1" ht="38.25" customHeight="1" x14ac:dyDescent="0.3">
      <c r="A858" s="142">
        <v>853</v>
      </c>
      <c r="B858" s="105" t="s">
        <v>364</v>
      </c>
      <c r="C858" s="73" t="s">
        <v>8</v>
      </c>
      <c r="D858" s="74"/>
      <c r="E858" s="139">
        <v>0</v>
      </c>
      <c r="F858" s="70"/>
    </row>
    <row r="859" spans="1:6" s="93" customFormat="1" ht="38.25" customHeight="1" x14ac:dyDescent="0.3">
      <c r="A859" s="142">
        <v>854</v>
      </c>
      <c r="B859" s="105" t="s">
        <v>365</v>
      </c>
      <c r="C859" s="73" t="s">
        <v>8</v>
      </c>
      <c r="D859" s="74"/>
      <c r="E859" s="139">
        <v>0</v>
      </c>
      <c r="F859" s="70"/>
    </row>
    <row r="860" spans="1:6" s="93" customFormat="1" ht="38.25" customHeight="1" x14ac:dyDescent="0.3">
      <c r="A860" s="142">
        <v>855</v>
      </c>
      <c r="B860" s="105" t="s">
        <v>366</v>
      </c>
      <c r="C860" s="73" t="s">
        <v>8</v>
      </c>
      <c r="D860" s="74"/>
      <c r="E860" s="139">
        <v>0</v>
      </c>
      <c r="F860" s="70"/>
    </row>
    <row r="861" spans="1:6" s="93" customFormat="1" ht="38.25" customHeight="1" x14ac:dyDescent="0.3">
      <c r="A861" s="142">
        <v>856</v>
      </c>
      <c r="B861" s="105" t="s">
        <v>367</v>
      </c>
      <c r="C861" s="73" t="s">
        <v>8</v>
      </c>
      <c r="D861" s="74"/>
      <c r="E861" s="139">
        <v>0</v>
      </c>
      <c r="F861" s="70"/>
    </row>
    <row r="862" spans="1:6" s="93" customFormat="1" ht="38.25" customHeight="1" x14ac:dyDescent="0.3">
      <c r="A862" s="142">
        <v>857</v>
      </c>
      <c r="B862" s="105" t="s">
        <v>2353</v>
      </c>
      <c r="C862" s="73" t="s">
        <v>15</v>
      </c>
      <c r="D862" s="74"/>
      <c r="E862" s="139">
        <v>0</v>
      </c>
      <c r="F862" s="70"/>
    </row>
    <row r="863" spans="1:6" s="93" customFormat="1" ht="38.25" customHeight="1" x14ac:dyDescent="0.3">
      <c r="A863" s="142">
        <v>858</v>
      </c>
      <c r="B863" s="105" t="s">
        <v>368</v>
      </c>
      <c r="C863" s="73" t="s">
        <v>15</v>
      </c>
      <c r="D863" s="74"/>
      <c r="E863" s="139">
        <v>0</v>
      </c>
      <c r="F863" s="70"/>
    </row>
    <row r="864" spans="1:6" s="93" customFormat="1" ht="38.25" customHeight="1" x14ac:dyDescent="0.3">
      <c r="A864" s="142">
        <v>859</v>
      </c>
      <c r="B864" s="105" t="s">
        <v>120</v>
      </c>
      <c r="C864" s="73" t="s">
        <v>105</v>
      </c>
      <c r="D864" s="74"/>
      <c r="E864" s="139">
        <v>0</v>
      </c>
      <c r="F864" s="70"/>
    </row>
    <row r="865" spans="1:6" s="93" customFormat="1" ht="38.25" customHeight="1" x14ac:dyDescent="0.3">
      <c r="A865" s="142">
        <v>860</v>
      </c>
      <c r="B865" s="105" t="s">
        <v>369</v>
      </c>
      <c r="C865" s="73" t="s">
        <v>15</v>
      </c>
      <c r="D865" s="74"/>
      <c r="E865" s="139">
        <v>0</v>
      </c>
      <c r="F865" s="70"/>
    </row>
    <row r="866" spans="1:6" s="93" customFormat="1" ht="38.25" customHeight="1" x14ac:dyDescent="0.3">
      <c r="A866" s="142">
        <v>861</v>
      </c>
      <c r="B866" s="105" t="s">
        <v>370</v>
      </c>
      <c r="C866" s="73" t="s">
        <v>15</v>
      </c>
      <c r="D866" s="74"/>
      <c r="E866" s="139">
        <v>0</v>
      </c>
      <c r="F866" s="70"/>
    </row>
    <row r="867" spans="1:6" s="93" customFormat="1" ht="38.25" customHeight="1" x14ac:dyDescent="0.3">
      <c r="A867" s="142">
        <v>862</v>
      </c>
      <c r="B867" s="105" t="s">
        <v>371</v>
      </c>
      <c r="C867" s="73" t="s">
        <v>15</v>
      </c>
      <c r="D867" s="74"/>
      <c r="E867" s="139">
        <v>0</v>
      </c>
      <c r="F867" s="70"/>
    </row>
    <row r="868" spans="1:6" s="93" customFormat="1" ht="38.25" customHeight="1" x14ac:dyDescent="0.3">
      <c r="A868" s="142">
        <v>863</v>
      </c>
      <c r="B868" s="105" t="s">
        <v>372</v>
      </c>
      <c r="C868" s="73" t="s">
        <v>15</v>
      </c>
      <c r="D868" s="74"/>
      <c r="E868" s="139">
        <v>0</v>
      </c>
      <c r="F868" s="70"/>
    </row>
    <row r="869" spans="1:6" s="93" customFormat="1" ht="38.25" customHeight="1" x14ac:dyDescent="0.3">
      <c r="A869" s="142">
        <v>864</v>
      </c>
      <c r="B869" s="105" t="s">
        <v>373</v>
      </c>
      <c r="C869" s="73" t="s">
        <v>15</v>
      </c>
      <c r="D869" s="74"/>
      <c r="E869" s="139">
        <v>0</v>
      </c>
      <c r="F869" s="70"/>
    </row>
    <row r="870" spans="1:6" s="93" customFormat="1" ht="38.25" customHeight="1" x14ac:dyDescent="0.3">
      <c r="A870" s="142">
        <v>865</v>
      </c>
      <c r="B870" s="105" t="s">
        <v>374</v>
      </c>
      <c r="C870" s="73" t="s">
        <v>15</v>
      </c>
      <c r="D870" s="74"/>
      <c r="E870" s="139">
        <v>0</v>
      </c>
      <c r="F870" s="70"/>
    </row>
    <row r="871" spans="1:6" s="93" customFormat="1" ht="38.25" customHeight="1" x14ac:dyDescent="0.3">
      <c r="A871" s="142">
        <v>866</v>
      </c>
      <c r="B871" s="105" t="s">
        <v>121</v>
      </c>
      <c r="C871" s="73" t="s">
        <v>15</v>
      </c>
      <c r="D871" s="74"/>
      <c r="E871" s="139">
        <v>0</v>
      </c>
      <c r="F871" s="70"/>
    </row>
    <row r="872" spans="1:6" s="93" customFormat="1" ht="38.25" customHeight="1" x14ac:dyDescent="0.3">
      <c r="A872" s="142">
        <v>867</v>
      </c>
      <c r="B872" s="105" t="s">
        <v>375</v>
      </c>
      <c r="C872" s="73" t="s">
        <v>8</v>
      </c>
      <c r="D872" s="74"/>
      <c r="E872" s="139">
        <v>0</v>
      </c>
      <c r="F872" s="70"/>
    </row>
    <row r="873" spans="1:6" s="93" customFormat="1" ht="38.25" customHeight="1" x14ac:dyDescent="0.3">
      <c r="A873" s="142">
        <v>868</v>
      </c>
      <c r="B873" s="105" t="s">
        <v>1799</v>
      </c>
      <c r="C873" s="73" t="s">
        <v>15</v>
      </c>
      <c r="D873" s="74"/>
      <c r="E873" s="139">
        <v>0</v>
      </c>
      <c r="F873" s="70"/>
    </row>
    <row r="874" spans="1:6" s="93" customFormat="1" ht="38.25" customHeight="1" x14ac:dyDescent="0.3">
      <c r="A874" s="142">
        <v>869</v>
      </c>
      <c r="B874" s="105" t="s">
        <v>1800</v>
      </c>
      <c r="C874" s="73" t="s">
        <v>15</v>
      </c>
      <c r="D874" s="74"/>
      <c r="E874" s="139">
        <v>0</v>
      </c>
      <c r="F874" s="70"/>
    </row>
    <row r="875" spans="1:6" s="93" customFormat="1" ht="38.25" customHeight="1" x14ac:dyDescent="0.3">
      <c r="A875" s="142">
        <v>870</v>
      </c>
      <c r="B875" s="105" t="s">
        <v>376</v>
      </c>
      <c r="C875" s="73" t="s">
        <v>15</v>
      </c>
      <c r="D875" s="74"/>
      <c r="E875" s="139">
        <v>0</v>
      </c>
      <c r="F875" s="70"/>
    </row>
    <row r="876" spans="1:6" s="93" customFormat="1" ht="38.25" customHeight="1" x14ac:dyDescent="0.3">
      <c r="A876" s="142">
        <v>871</v>
      </c>
      <c r="B876" s="105" t="s">
        <v>2354</v>
      </c>
      <c r="C876" s="73" t="s">
        <v>15</v>
      </c>
      <c r="D876" s="74"/>
      <c r="E876" s="139">
        <v>0</v>
      </c>
      <c r="F876" s="70"/>
    </row>
    <row r="877" spans="1:6" s="93" customFormat="1" ht="38.25" customHeight="1" x14ac:dyDescent="0.3">
      <c r="A877" s="142">
        <v>872</v>
      </c>
      <c r="B877" s="105" t="s">
        <v>468</v>
      </c>
      <c r="C877" s="73" t="s">
        <v>15</v>
      </c>
      <c r="D877" s="74"/>
      <c r="E877" s="139">
        <v>0</v>
      </c>
      <c r="F877" s="70"/>
    </row>
    <row r="878" spans="1:6" s="93" customFormat="1" ht="38.25" customHeight="1" x14ac:dyDescent="0.3">
      <c r="A878" s="142">
        <v>873</v>
      </c>
      <c r="B878" s="105" t="s">
        <v>177</v>
      </c>
      <c r="C878" s="73" t="s">
        <v>15</v>
      </c>
      <c r="D878" s="74"/>
      <c r="E878" s="139">
        <v>0</v>
      </c>
      <c r="F878" s="70"/>
    </row>
    <row r="879" spans="1:6" s="93" customFormat="1" ht="38.25" customHeight="1" x14ac:dyDescent="0.3">
      <c r="A879" s="142">
        <v>874</v>
      </c>
      <c r="B879" s="105" t="s">
        <v>1801</v>
      </c>
      <c r="C879" s="73" t="s">
        <v>15</v>
      </c>
      <c r="D879" s="74"/>
      <c r="E879" s="139">
        <v>0</v>
      </c>
      <c r="F879" s="70"/>
    </row>
    <row r="880" spans="1:6" s="93" customFormat="1" ht="38.25" customHeight="1" x14ac:dyDescent="0.3">
      <c r="A880" s="142">
        <v>875</v>
      </c>
      <c r="B880" s="105" t="s">
        <v>2355</v>
      </c>
      <c r="C880" s="73" t="s">
        <v>1180</v>
      </c>
      <c r="D880" s="74"/>
      <c r="E880" s="139">
        <v>0</v>
      </c>
      <c r="F880" s="70"/>
    </row>
    <row r="881" spans="1:6" s="93" customFormat="1" ht="38.25" customHeight="1" x14ac:dyDescent="0.3">
      <c r="A881" s="142">
        <v>876</v>
      </c>
      <c r="B881" s="105" t="s">
        <v>1514</v>
      </c>
      <c r="C881" s="73" t="s">
        <v>1180</v>
      </c>
      <c r="D881" s="74" t="s">
        <v>1515</v>
      </c>
      <c r="E881" s="139">
        <v>0</v>
      </c>
      <c r="F881" s="70"/>
    </row>
    <row r="882" spans="1:6" ht="16.5" customHeight="1" x14ac:dyDescent="0.3">
      <c r="A882" s="141">
        <v>877</v>
      </c>
      <c r="B882" s="47" t="s">
        <v>122</v>
      </c>
      <c r="C882" s="46"/>
      <c r="D882" s="47"/>
      <c r="E882" s="45"/>
      <c r="F882" s="45"/>
    </row>
    <row r="883" spans="1:6" s="93" customFormat="1" ht="38.25" customHeight="1" x14ac:dyDescent="0.3">
      <c r="A883" s="142">
        <v>878</v>
      </c>
      <c r="B883" s="105" t="s">
        <v>123</v>
      </c>
      <c r="C883" s="73" t="s">
        <v>8</v>
      </c>
      <c r="D883" s="74"/>
      <c r="E883" s="139">
        <v>0</v>
      </c>
      <c r="F883" s="70"/>
    </row>
    <row r="884" spans="1:6" s="93" customFormat="1" ht="38.25" customHeight="1" x14ac:dyDescent="0.3">
      <c r="A884" s="142">
        <v>879</v>
      </c>
      <c r="B884" s="105" t="s">
        <v>377</v>
      </c>
      <c r="C884" s="73" t="s">
        <v>13</v>
      </c>
      <c r="D884" s="74"/>
      <c r="E884" s="139">
        <v>0</v>
      </c>
      <c r="F884" s="70"/>
    </row>
    <row r="885" spans="1:6" s="93" customFormat="1" ht="38.25" customHeight="1" x14ac:dyDescent="0.3">
      <c r="A885" s="142">
        <v>880</v>
      </c>
      <c r="B885" s="105" t="s">
        <v>493</v>
      </c>
      <c r="C885" s="73" t="s">
        <v>8</v>
      </c>
      <c r="D885" s="74"/>
      <c r="E885" s="139">
        <v>0</v>
      </c>
      <c r="F885" s="70"/>
    </row>
    <row r="886" spans="1:6" s="93" customFormat="1" ht="38.25" customHeight="1" x14ac:dyDescent="0.3">
      <c r="A886" s="142">
        <v>881</v>
      </c>
      <c r="B886" s="105" t="s">
        <v>1802</v>
      </c>
      <c r="C886" s="73" t="s">
        <v>8</v>
      </c>
      <c r="D886" s="74"/>
      <c r="E886" s="139">
        <v>0</v>
      </c>
      <c r="F886" s="70"/>
    </row>
    <row r="887" spans="1:6" s="93" customFormat="1" ht="38.25" customHeight="1" x14ac:dyDescent="0.3">
      <c r="A887" s="142">
        <v>882</v>
      </c>
      <c r="B887" s="105" t="s">
        <v>494</v>
      </c>
      <c r="C887" s="73" t="s">
        <v>8</v>
      </c>
      <c r="D887" s="74"/>
      <c r="E887" s="139">
        <v>0</v>
      </c>
      <c r="F887" s="70"/>
    </row>
    <row r="888" spans="1:6" s="93" customFormat="1" ht="38.25" customHeight="1" x14ac:dyDescent="0.3">
      <c r="A888" s="142">
        <v>883</v>
      </c>
      <c r="B888" s="105" t="s">
        <v>495</v>
      </c>
      <c r="C888" s="73" t="s">
        <v>8</v>
      </c>
      <c r="D888" s="74"/>
      <c r="E888" s="139">
        <v>0</v>
      </c>
      <c r="F888" s="70"/>
    </row>
    <row r="889" spans="1:6" s="93" customFormat="1" ht="38.25" customHeight="1" x14ac:dyDescent="0.3">
      <c r="A889" s="142">
        <v>884</v>
      </c>
      <c r="B889" s="105" t="s">
        <v>378</v>
      </c>
      <c r="C889" s="73" t="s">
        <v>8</v>
      </c>
      <c r="D889" s="74"/>
      <c r="E889" s="139">
        <v>0</v>
      </c>
      <c r="F889" s="70"/>
    </row>
    <row r="890" spans="1:6" s="93" customFormat="1" ht="38.25" customHeight="1" x14ac:dyDescent="0.3">
      <c r="A890" s="142">
        <v>885</v>
      </c>
      <c r="B890" s="105" t="s">
        <v>379</v>
      </c>
      <c r="C890" s="73" t="s">
        <v>8</v>
      </c>
      <c r="D890" s="74"/>
      <c r="E890" s="139">
        <v>0</v>
      </c>
      <c r="F890" s="70"/>
    </row>
    <row r="891" spans="1:6" s="93" customFormat="1" ht="38.25" customHeight="1" x14ac:dyDescent="0.3">
      <c r="A891" s="142">
        <v>886</v>
      </c>
      <c r="B891" s="105" t="s">
        <v>380</v>
      </c>
      <c r="C891" s="73" t="s">
        <v>8</v>
      </c>
      <c r="D891" s="74"/>
      <c r="E891" s="139">
        <v>0</v>
      </c>
      <c r="F891" s="70"/>
    </row>
    <row r="892" spans="1:6" s="93" customFormat="1" ht="38.25" customHeight="1" x14ac:dyDescent="0.3">
      <c r="A892" s="142">
        <v>887</v>
      </c>
      <c r="B892" s="105" t="s">
        <v>481</v>
      </c>
      <c r="C892" s="73" t="s">
        <v>13</v>
      </c>
      <c r="D892" s="74" t="s">
        <v>480</v>
      </c>
      <c r="E892" s="139">
        <v>0</v>
      </c>
      <c r="F892" s="70"/>
    </row>
    <row r="893" spans="1:6" s="93" customFormat="1" ht="38.25" customHeight="1" x14ac:dyDescent="0.3">
      <c r="A893" s="142">
        <v>888</v>
      </c>
      <c r="B893" s="105" t="s">
        <v>381</v>
      </c>
      <c r="C893" s="73" t="s">
        <v>8</v>
      </c>
      <c r="D893" s="74"/>
      <c r="E893" s="139">
        <v>0</v>
      </c>
      <c r="F893" s="70"/>
    </row>
    <row r="894" spans="1:6" s="93" customFormat="1" ht="38.25" customHeight="1" x14ac:dyDescent="0.3">
      <c r="A894" s="142">
        <v>889</v>
      </c>
      <c r="B894" s="105" t="s">
        <v>382</v>
      </c>
      <c r="C894" s="73" t="s">
        <v>13</v>
      </c>
      <c r="D894" s="74"/>
      <c r="E894" s="139">
        <v>0</v>
      </c>
      <c r="F894" s="70"/>
    </row>
    <row r="895" spans="1:6" s="93" customFormat="1" ht="38.25" customHeight="1" x14ac:dyDescent="0.3">
      <c r="A895" s="142">
        <v>890</v>
      </c>
      <c r="B895" s="105" t="s">
        <v>124</v>
      </c>
      <c r="C895" s="73" t="s">
        <v>13</v>
      </c>
      <c r="D895" s="74"/>
      <c r="E895" s="139">
        <v>0</v>
      </c>
      <c r="F895" s="70"/>
    </row>
    <row r="896" spans="1:6" s="93" customFormat="1" ht="38.25" customHeight="1" x14ac:dyDescent="0.3">
      <c r="A896" s="142">
        <v>891</v>
      </c>
      <c r="B896" s="105" t="s">
        <v>125</v>
      </c>
      <c r="C896" s="73" t="s">
        <v>126</v>
      </c>
      <c r="D896" s="74"/>
      <c r="E896" s="139">
        <v>0</v>
      </c>
      <c r="F896" s="70"/>
    </row>
    <row r="897" spans="1:6" s="93" customFormat="1" ht="38.25" customHeight="1" x14ac:dyDescent="0.3">
      <c r="A897" s="142">
        <v>892</v>
      </c>
      <c r="B897" s="105" t="s">
        <v>383</v>
      </c>
      <c r="C897" s="73" t="s">
        <v>8</v>
      </c>
      <c r="D897" s="74"/>
      <c r="E897" s="139">
        <v>0</v>
      </c>
      <c r="F897" s="70"/>
    </row>
    <row r="898" spans="1:6" s="93" customFormat="1" ht="38.25" customHeight="1" x14ac:dyDescent="0.3">
      <c r="A898" s="142">
        <v>893</v>
      </c>
      <c r="B898" s="105" t="s">
        <v>384</v>
      </c>
      <c r="C898" s="73" t="s">
        <v>8</v>
      </c>
      <c r="D898" s="74"/>
      <c r="E898" s="139">
        <v>0</v>
      </c>
      <c r="F898" s="70"/>
    </row>
    <row r="899" spans="1:6" s="93" customFormat="1" ht="38.25" customHeight="1" x14ac:dyDescent="0.3">
      <c r="A899" s="142">
        <v>894</v>
      </c>
      <c r="B899" s="105" t="s">
        <v>385</v>
      </c>
      <c r="C899" s="73" t="s">
        <v>8</v>
      </c>
      <c r="D899" s="74"/>
      <c r="E899" s="139">
        <v>0</v>
      </c>
      <c r="F899" s="70"/>
    </row>
    <row r="900" spans="1:6" s="93" customFormat="1" ht="38.25" customHeight="1" x14ac:dyDescent="0.3">
      <c r="A900" s="142">
        <v>895</v>
      </c>
      <c r="B900" s="105" t="s">
        <v>386</v>
      </c>
      <c r="C900" s="73" t="s">
        <v>8</v>
      </c>
      <c r="D900" s="74"/>
      <c r="E900" s="139">
        <v>0</v>
      </c>
      <c r="F900" s="70"/>
    </row>
    <row r="901" spans="1:6" s="93" customFormat="1" ht="38.25" customHeight="1" x14ac:dyDescent="0.3">
      <c r="A901" s="142">
        <v>896</v>
      </c>
      <c r="B901" s="105" t="s">
        <v>387</v>
      </c>
      <c r="C901" s="73" t="s">
        <v>8</v>
      </c>
      <c r="D901" s="74"/>
      <c r="E901" s="139">
        <v>0</v>
      </c>
      <c r="F901" s="70"/>
    </row>
    <row r="902" spans="1:6" s="93" customFormat="1" ht="38.25" customHeight="1" x14ac:dyDescent="0.3">
      <c r="A902" s="142">
        <v>897</v>
      </c>
      <c r="B902" s="105" t="s">
        <v>388</v>
      </c>
      <c r="C902" s="73" t="s">
        <v>8</v>
      </c>
      <c r="D902" s="74"/>
      <c r="E902" s="139">
        <v>0</v>
      </c>
      <c r="F902" s="70"/>
    </row>
    <row r="903" spans="1:6" ht="16.5" customHeight="1" x14ac:dyDescent="0.3">
      <c r="A903" s="141">
        <v>898</v>
      </c>
      <c r="B903" s="64" t="s">
        <v>127</v>
      </c>
      <c r="C903" s="63"/>
      <c r="D903" s="64"/>
      <c r="E903" s="62"/>
      <c r="F903" s="62"/>
    </row>
    <row r="904" spans="1:6" s="93" customFormat="1" ht="38.25" customHeight="1" x14ac:dyDescent="0.3">
      <c r="A904" s="142">
        <v>899</v>
      </c>
      <c r="B904" s="105" t="s">
        <v>1803</v>
      </c>
      <c r="C904" s="73" t="s">
        <v>13</v>
      </c>
      <c r="D904" s="74"/>
      <c r="E904" s="139">
        <v>0</v>
      </c>
      <c r="F904" s="70"/>
    </row>
    <row r="905" spans="1:6" s="93" customFormat="1" ht="38.25" customHeight="1" x14ac:dyDescent="0.3">
      <c r="A905" s="142">
        <v>900</v>
      </c>
      <c r="B905" s="105" t="s">
        <v>1533</v>
      </c>
      <c r="C905" s="73" t="s">
        <v>13</v>
      </c>
      <c r="D905" s="74"/>
      <c r="E905" s="139">
        <v>0</v>
      </c>
      <c r="F905" s="70"/>
    </row>
    <row r="906" spans="1:6" s="93" customFormat="1" ht="38.25" customHeight="1" x14ac:dyDescent="0.3">
      <c r="A906" s="142">
        <v>901</v>
      </c>
      <c r="B906" s="105" t="s">
        <v>128</v>
      </c>
      <c r="C906" s="73" t="s">
        <v>15</v>
      </c>
      <c r="D906" s="74"/>
      <c r="E906" s="139">
        <v>0</v>
      </c>
      <c r="F906" s="70"/>
    </row>
    <row r="907" spans="1:6" s="93" customFormat="1" ht="38.25" customHeight="1" x14ac:dyDescent="0.3">
      <c r="A907" s="142">
        <v>902</v>
      </c>
      <c r="B907" s="105" t="s">
        <v>2356</v>
      </c>
      <c r="C907" s="73" t="s">
        <v>15</v>
      </c>
      <c r="D907" s="74"/>
      <c r="E907" s="139">
        <v>0</v>
      </c>
      <c r="F907" s="70"/>
    </row>
    <row r="908" spans="1:6" s="93" customFormat="1" ht="38.25" customHeight="1" x14ac:dyDescent="0.3">
      <c r="A908" s="142">
        <v>903</v>
      </c>
      <c r="B908" s="105" t="s">
        <v>389</v>
      </c>
      <c r="C908" s="73" t="s">
        <v>8</v>
      </c>
      <c r="D908" s="74"/>
      <c r="E908" s="139">
        <v>0</v>
      </c>
      <c r="F908" s="70"/>
    </row>
    <row r="909" spans="1:6" s="93" customFormat="1" ht="38.25" customHeight="1" x14ac:dyDescent="0.3">
      <c r="A909" s="142">
        <v>904</v>
      </c>
      <c r="B909" s="105" t="s">
        <v>129</v>
      </c>
      <c r="C909" s="73" t="s">
        <v>15</v>
      </c>
      <c r="D909" s="74"/>
      <c r="E909" s="139">
        <v>0</v>
      </c>
      <c r="F909" s="70"/>
    </row>
    <row r="910" spans="1:6" s="93" customFormat="1" ht="38.25" customHeight="1" x14ac:dyDescent="0.3">
      <c r="A910" s="142">
        <v>905</v>
      </c>
      <c r="B910" s="105" t="s">
        <v>130</v>
      </c>
      <c r="C910" s="73" t="s">
        <v>15</v>
      </c>
      <c r="D910" s="74"/>
      <c r="E910" s="139">
        <v>0</v>
      </c>
      <c r="F910" s="70"/>
    </row>
    <row r="911" spans="1:6" s="93" customFormat="1" ht="38.25" customHeight="1" x14ac:dyDescent="0.3">
      <c r="A911" s="142">
        <v>906</v>
      </c>
      <c r="B911" s="105" t="s">
        <v>390</v>
      </c>
      <c r="C911" s="73" t="s">
        <v>8</v>
      </c>
      <c r="D911" s="74" t="s">
        <v>1156</v>
      </c>
      <c r="E911" s="139">
        <v>0</v>
      </c>
      <c r="F911" s="70"/>
    </row>
    <row r="912" spans="1:6" s="93" customFormat="1" ht="38.25" customHeight="1" x14ac:dyDescent="0.3">
      <c r="A912" s="142">
        <v>907</v>
      </c>
      <c r="B912" s="105" t="s">
        <v>688</v>
      </c>
      <c r="C912" s="73" t="s">
        <v>15</v>
      </c>
      <c r="D912" s="74"/>
      <c r="E912" s="139">
        <v>0</v>
      </c>
      <c r="F912" s="70"/>
    </row>
    <row r="913" spans="1:6" s="93" customFormat="1" ht="38.25" customHeight="1" x14ac:dyDescent="0.3">
      <c r="A913" s="142">
        <v>908</v>
      </c>
      <c r="B913" s="105" t="s">
        <v>1537</v>
      </c>
      <c r="C913" s="73" t="s">
        <v>13</v>
      </c>
      <c r="D913" s="74"/>
      <c r="E913" s="139">
        <v>0</v>
      </c>
      <c r="F913" s="70"/>
    </row>
    <row r="914" spans="1:6" s="93" customFormat="1" ht="38.25" customHeight="1" x14ac:dyDescent="0.3">
      <c r="A914" s="142">
        <v>909</v>
      </c>
      <c r="B914" s="105" t="s">
        <v>1539</v>
      </c>
      <c r="C914" s="73" t="s">
        <v>13</v>
      </c>
      <c r="D914" s="74"/>
      <c r="E914" s="139">
        <v>0</v>
      </c>
      <c r="F914" s="70"/>
    </row>
    <row r="915" spans="1:6" s="93" customFormat="1" ht="38.25" customHeight="1" x14ac:dyDescent="0.3">
      <c r="A915" s="142">
        <v>910</v>
      </c>
      <c r="B915" s="105" t="s">
        <v>131</v>
      </c>
      <c r="C915" s="73" t="s">
        <v>13</v>
      </c>
      <c r="D915" s="74"/>
      <c r="E915" s="139">
        <v>0</v>
      </c>
      <c r="F915" s="70"/>
    </row>
    <row r="916" spans="1:6" s="93" customFormat="1" ht="38.25" customHeight="1" x14ac:dyDescent="0.3">
      <c r="A916" s="142">
        <v>911</v>
      </c>
      <c r="B916" s="105" t="s">
        <v>442</v>
      </c>
      <c r="C916" s="73" t="s">
        <v>15</v>
      </c>
      <c r="D916" s="74"/>
      <c r="E916" s="139">
        <v>0</v>
      </c>
      <c r="F916" s="70"/>
    </row>
    <row r="917" spans="1:6" s="93" customFormat="1" ht="38.25" customHeight="1" x14ac:dyDescent="0.3">
      <c r="A917" s="142">
        <v>912</v>
      </c>
      <c r="B917" s="105" t="s">
        <v>443</v>
      </c>
      <c r="C917" s="73" t="s">
        <v>15</v>
      </c>
      <c r="D917" s="74"/>
      <c r="E917" s="139">
        <v>0</v>
      </c>
      <c r="F917" s="70"/>
    </row>
    <row r="918" spans="1:6" s="93" customFormat="1" ht="38.25" customHeight="1" x14ac:dyDescent="0.3">
      <c r="A918" s="142">
        <v>913</v>
      </c>
      <c r="B918" s="105" t="s">
        <v>391</v>
      </c>
      <c r="C918" s="73" t="s">
        <v>15</v>
      </c>
      <c r="D918" s="74"/>
      <c r="E918" s="139">
        <v>0</v>
      </c>
      <c r="F918" s="70"/>
    </row>
    <row r="919" spans="1:6" s="93" customFormat="1" ht="38.25" customHeight="1" x14ac:dyDescent="0.3">
      <c r="A919" s="142">
        <v>914</v>
      </c>
      <c r="B919" s="105" t="s">
        <v>132</v>
      </c>
      <c r="C919" s="73" t="s">
        <v>15</v>
      </c>
      <c r="D919" s="74"/>
      <c r="E919" s="139">
        <v>0</v>
      </c>
      <c r="F919" s="70"/>
    </row>
    <row r="920" spans="1:6" s="93" customFormat="1" ht="38.25" customHeight="1" x14ac:dyDescent="0.3">
      <c r="A920" s="142">
        <v>915</v>
      </c>
      <c r="B920" s="105" t="s">
        <v>392</v>
      </c>
      <c r="C920" s="73" t="s">
        <v>15</v>
      </c>
      <c r="D920" s="74"/>
      <c r="E920" s="139">
        <v>0</v>
      </c>
      <c r="F920" s="70"/>
    </row>
    <row r="921" spans="1:6" s="93" customFormat="1" ht="38.25" customHeight="1" x14ac:dyDescent="0.3">
      <c r="A921" s="142">
        <v>916</v>
      </c>
      <c r="B921" s="105" t="s">
        <v>178</v>
      </c>
      <c r="C921" s="73" t="s">
        <v>15</v>
      </c>
      <c r="D921" s="74"/>
      <c r="E921" s="139">
        <v>0</v>
      </c>
      <c r="F921" s="70"/>
    </row>
    <row r="922" spans="1:6" s="93" customFormat="1" ht="38.25" customHeight="1" x14ac:dyDescent="0.3">
      <c r="A922" s="142">
        <v>917</v>
      </c>
      <c r="B922" s="105" t="s">
        <v>179</v>
      </c>
      <c r="C922" s="73" t="s">
        <v>15</v>
      </c>
      <c r="D922" s="74"/>
      <c r="E922" s="139">
        <v>0</v>
      </c>
      <c r="F922" s="70"/>
    </row>
    <row r="923" spans="1:6" s="93" customFormat="1" ht="38.25" customHeight="1" x14ac:dyDescent="0.3">
      <c r="A923" s="142">
        <v>918</v>
      </c>
      <c r="B923" s="105" t="s">
        <v>180</v>
      </c>
      <c r="C923" s="73" t="s">
        <v>15</v>
      </c>
      <c r="D923" s="74"/>
      <c r="E923" s="139">
        <v>0</v>
      </c>
      <c r="F923" s="70"/>
    </row>
    <row r="924" spans="1:6" s="93" customFormat="1" ht="38.25" customHeight="1" x14ac:dyDescent="0.3">
      <c r="A924" s="142">
        <v>919</v>
      </c>
      <c r="B924" s="105" t="s">
        <v>1387</v>
      </c>
      <c r="C924" s="73" t="s">
        <v>15</v>
      </c>
      <c r="D924" s="74" t="s">
        <v>1388</v>
      </c>
      <c r="E924" s="139">
        <v>0</v>
      </c>
      <c r="F924" s="70"/>
    </row>
    <row r="925" spans="1:6" s="93" customFormat="1" ht="38.25" customHeight="1" x14ac:dyDescent="0.3">
      <c r="A925" s="142">
        <v>920</v>
      </c>
      <c r="B925" s="105" t="s">
        <v>1389</v>
      </c>
      <c r="C925" s="73" t="s">
        <v>15</v>
      </c>
      <c r="D925" s="74" t="s">
        <v>1388</v>
      </c>
      <c r="E925" s="139">
        <v>0</v>
      </c>
      <c r="F925" s="70"/>
    </row>
    <row r="926" spans="1:6" s="93" customFormat="1" ht="38.25" customHeight="1" x14ac:dyDescent="0.3">
      <c r="A926" s="142">
        <v>921</v>
      </c>
      <c r="B926" s="105" t="s">
        <v>1390</v>
      </c>
      <c r="C926" s="73" t="s">
        <v>15</v>
      </c>
      <c r="D926" s="74" t="s">
        <v>1388</v>
      </c>
      <c r="E926" s="139">
        <v>0</v>
      </c>
      <c r="F926" s="70"/>
    </row>
    <row r="927" spans="1:6" s="93" customFormat="1" ht="38.25" customHeight="1" x14ac:dyDescent="0.3">
      <c r="A927" s="142">
        <v>922</v>
      </c>
      <c r="B927" s="105" t="s">
        <v>1391</v>
      </c>
      <c r="C927" s="73" t="s">
        <v>15</v>
      </c>
      <c r="D927" s="74" t="s">
        <v>1388</v>
      </c>
      <c r="E927" s="139">
        <v>0</v>
      </c>
      <c r="F927" s="70"/>
    </row>
    <row r="928" spans="1:6" s="93" customFormat="1" ht="38.25" customHeight="1" x14ac:dyDescent="0.3">
      <c r="A928" s="142">
        <v>923</v>
      </c>
      <c r="B928" s="105" t="s">
        <v>1392</v>
      </c>
      <c r="C928" s="73" t="s">
        <v>8</v>
      </c>
      <c r="D928" s="74" t="s">
        <v>1388</v>
      </c>
      <c r="E928" s="139">
        <v>0</v>
      </c>
      <c r="F928" s="70"/>
    </row>
    <row r="929" spans="1:6" s="93" customFormat="1" ht="38.25" customHeight="1" x14ac:dyDescent="0.3">
      <c r="A929" s="142">
        <v>924</v>
      </c>
      <c r="B929" s="105" t="s">
        <v>1393</v>
      </c>
      <c r="C929" s="73" t="s">
        <v>15</v>
      </c>
      <c r="D929" s="74" t="s">
        <v>1388</v>
      </c>
      <c r="E929" s="139">
        <v>0</v>
      </c>
      <c r="F929" s="70"/>
    </row>
    <row r="930" spans="1:6" s="93" customFormat="1" ht="38.25" customHeight="1" x14ac:dyDescent="0.3">
      <c r="A930" s="142">
        <v>925</v>
      </c>
      <c r="B930" s="105" t="s">
        <v>1394</v>
      </c>
      <c r="C930" s="73" t="s">
        <v>15</v>
      </c>
      <c r="D930" s="74" t="s">
        <v>1388</v>
      </c>
      <c r="E930" s="139">
        <v>0</v>
      </c>
      <c r="F930" s="70"/>
    </row>
    <row r="931" spans="1:6" s="93" customFormat="1" ht="38.25" customHeight="1" x14ac:dyDescent="0.3">
      <c r="A931" s="142">
        <v>926</v>
      </c>
      <c r="B931" s="105" t="s">
        <v>1395</v>
      </c>
      <c r="C931" s="73" t="s">
        <v>8</v>
      </c>
      <c r="D931" s="74" t="s">
        <v>1388</v>
      </c>
      <c r="E931" s="139">
        <v>0</v>
      </c>
      <c r="F931" s="70"/>
    </row>
    <row r="932" spans="1:6" s="93" customFormat="1" ht="38.25" customHeight="1" x14ac:dyDescent="0.3">
      <c r="A932" s="142">
        <v>927</v>
      </c>
      <c r="B932" s="105" t="s">
        <v>1396</v>
      </c>
      <c r="C932" s="73" t="s">
        <v>8</v>
      </c>
      <c r="D932" s="74" t="s">
        <v>1388</v>
      </c>
      <c r="E932" s="139">
        <v>0</v>
      </c>
      <c r="F932" s="70"/>
    </row>
    <row r="933" spans="1:6" s="93" customFormat="1" ht="38.25" customHeight="1" x14ac:dyDescent="0.3">
      <c r="A933" s="142">
        <v>928</v>
      </c>
      <c r="B933" s="105" t="s">
        <v>1397</v>
      </c>
      <c r="C933" s="73" t="s">
        <v>15</v>
      </c>
      <c r="D933" s="74" t="s">
        <v>1388</v>
      </c>
      <c r="E933" s="139">
        <v>0</v>
      </c>
      <c r="F933" s="70"/>
    </row>
    <row r="934" spans="1:6" s="93" customFormat="1" ht="38.25" customHeight="1" x14ac:dyDescent="0.3">
      <c r="A934" s="142">
        <v>929</v>
      </c>
      <c r="B934" s="105" t="s">
        <v>1398</v>
      </c>
      <c r="C934" s="73" t="s">
        <v>15</v>
      </c>
      <c r="D934" s="74" t="s">
        <v>1388</v>
      </c>
      <c r="E934" s="139">
        <v>0</v>
      </c>
      <c r="F934" s="70"/>
    </row>
    <row r="935" spans="1:6" s="93" customFormat="1" ht="38.25" customHeight="1" x14ac:dyDescent="0.3">
      <c r="A935" s="142">
        <v>930</v>
      </c>
      <c r="B935" s="105" t="s">
        <v>1399</v>
      </c>
      <c r="C935" s="73" t="s">
        <v>15</v>
      </c>
      <c r="D935" s="74" t="s">
        <v>1388</v>
      </c>
      <c r="E935" s="139">
        <v>0</v>
      </c>
      <c r="F935" s="70"/>
    </row>
    <row r="936" spans="1:6" s="93" customFormat="1" ht="38.25" customHeight="1" x14ac:dyDescent="0.3">
      <c r="A936" s="142">
        <v>931</v>
      </c>
      <c r="B936" s="105" t="s">
        <v>1400</v>
      </c>
      <c r="C936" s="73" t="s">
        <v>15</v>
      </c>
      <c r="D936" s="74" t="s">
        <v>1388</v>
      </c>
      <c r="E936" s="139">
        <v>0</v>
      </c>
      <c r="F936" s="70"/>
    </row>
    <row r="937" spans="1:6" s="93" customFormat="1" ht="38.25" customHeight="1" x14ac:dyDescent="0.3">
      <c r="A937" s="142">
        <v>932</v>
      </c>
      <c r="B937" s="105" t="s">
        <v>1401</v>
      </c>
      <c r="C937" s="73" t="s">
        <v>15</v>
      </c>
      <c r="D937" s="74" t="s">
        <v>1388</v>
      </c>
      <c r="E937" s="139">
        <v>0</v>
      </c>
      <c r="F937" s="70"/>
    </row>
    <row r="938" spans="1:6" s="93" customFormat="1" ht="38.25" customHeight="1" x14ac:dyDescent="0.3">
      <c r="A938" s="142">
        <v>933</v>
      </c>
      <c r="B938" s="105" t="s">
        <v>1402</v>
      </c>
      <c r="C938" s="73" t="s">
        <v>15</v>
      </c>
      <c r="D938" s="74" t="s">
        <v>1388</v>
      </c>
      <c r="E938" s="139">
        <v>0</v>
      </c>
      <c r="F938" s="70"/>
    </row>
    <row r="939" spans="1:6" s="93" customFormat="1" ht="38.25" customHeight="1" x14ac:dyDescent="0.3">
      <c r="A939" s="142">
        <v>934</v>
      </c>
      <c r="B939" s="105" t="s">
        <v>1403</v>
      </c>
      <c r="C939" s="73" t="s">
        <v>15</v>
      </c>
      <c r="D939" s="74" t="s">
        <v>1388</v>
      </c>
      <c r="E939" s="139">
        <v>0</v>
      </c>
      <c r="F939" s="70"/>
    </row>
    <row r="940" spans="1:6" s="93" customFormat="1" ht="38.25" customHeight="1" x14ac:dyDescent="0.3">
      <c r="A940" s="142">
        <v>935</v>
      </c>
      <c r="B940" s="105" t="s">
        <v>1404</v>
      </c>
      <c r="C940" s="73" t="s">
        <v>15</v>
      </c>
      <c r="D940" s="74" t="s">
        <v>1388</v>
      </c>
      <c r="E940" s="139">
        <v>0</v>
      </c>
      <c r="F940" s="70"/>
    </row>
    <row r="941" spans="1:6" s="93" customFormat="1" ht="38.25" customHeight="1" x14ac:dyDescent="0.3">
      <c r="A941" s="142">
        <v>936</v>
      </c>
      <c r="B941" s="105" t="s">
        <v>1405</v>
      </c>
      <c r="C941" s="73" t="s">
        <v>15</v>
      </c>
      <c r="D941" s="74" t="s">
        <v>1388</v>
      </c>
      <c r="E941" s="139">
        <v>0</v>
      </c>
      <c r="F941" s="70"/>
    </row>
    <row r="942" spans="1:6" s="93" customFormat="1" ht="38.25" customHeight="1" x14ac:dyDescent="0.3">
      <c r="A942" s="142">
        <v>937</v>
      </c>
      <c r="B942" s="105" t="s">
        <v>1406</v>
      </c>
      <c r="C942" s="73" t="s">
        <v>15</v>
      </c>
      <c r="D942" s="74" t="s">
        <v>1388</v>
      </c>
      <c r="E942" s="139">
        <v>0</v>
      </c>
      <c r="F942" s="70"/>
    </row>
    <row r="943" spans="1:6" s="93" customFormat="1" ht="38.25" customHeight="1" x14ac:dyDescent="0.3">
      <c r="A943" s="142">
        <v>938</v>
      </c>
      <c r="B943" s="105" t="s">
        <v>1407</v>
      </c>
      <c r="C943" s="73" t="s">
        <v>15</v>
      </c>
      <c r="D943" s="74" t="s">
        <v>1388</v>
      </c>
      <c r="E943" s="139">
        <v>0</v>
      </c>
      <c r="F943" s="70"/>
    </row>
    <row r="944" spans="1:6" s="93" customFormat="1" ht="38.25" customHeight="1" x14ac:dyDescent="0.3">
      <c r="A944" s="142">
        <v>939</v>
      </c>
      <c r="B944" s="105" t="s">
        <v>1408</v>
      </c>
      <c r="C944" s="73" t="s">
        <v>15</v>
      </c>
      <c r="D944" s="74" t="s">
        <v>1388</v>
      </c>
      <c r="E944" s="139">
        <v>0</v>
      </c>
      <c r="F944" s="70"/>
    </row>
    <row r="945" spans="1:6" s="93" customFormat="1" ht="38.25" customHeight="1" x14ac:dyDescent="0.3">
      <c r="A945" s="142">
        <v>940</v>
      </c>
      <c r="B945" s="105" t="s">
        <v>1409</v>
      </c>
      <c r="C945" s="73" t="s">
        <v>15</v>
      </c>
      <c r="D945" s="74" t="s">
        <v>1388</v>
      </c>
      <c r="E945" s="139">
        <v>0</v>
      </c>
      <c r="F945" s="70"/>
    </row>
    <row r="946" spans="1:6" s="93" customFormat="1" ht="78.75" customHeight="1" x14ac:dyDescent="0.3">
      <c r="A946" s="142">
        <v>941</v>
      </c>
      <c r="B946" s="105" t="s">
        <v>1804</v>
      </c>
      <c r="C946" s="73" t="s">
        <v>13</v>
      </c>
      <c r="D946" s="74" t="s">
        <v>1540</v>
      </c>
      <c r="E946" s="139">
        <v>0</v>
      </c>
      <c r="F946" s="70"/>
    </row>
    <row r="947" spans="1:6" s="93" customFormat="1" ht="78.75" customHeight="1" x14ac:dyDescent="0.3">
      <c r="A947" s="142">
        <v>942</v>
      </c>
      <c r="B947" s="105" t="s">
        <v>1805</v>
      </c>
      <c r="C947" s="73" t="s">
        <v>13</v>
      </c>
      <c r="D947" s="74" t="s">
        <v>1540</v>
      </c>
      <c r="E947" s="139">
        <v>0</v>
      </c>
      <c r="F947" s="70"/>
    </row>
    <row r="948" spans="1:6" s="93" customFormat="1" ht="78.75" customHeight="1" x14ac:dyDescent="0.3">
      <c r="A948" s="142">
        <v>943</v>
      </c>
      <c r="B948" s="105" t="s">
        <v>1535</v>
      </c>
      <c r="C948" s="73" t="s">
        <v>13</v>
      </c>
      <c r="D948" s="74" t="s">
        <v>1540</v>
      </c>
      <c r="E948" s="139">
        <v>0</v>
      </c>
      <c r="F948" s="70"/>
    </row>
    <row r="949" spans="1:6" s="93" customFormat="1" ht="78.75" customHeight="1" x14ac:dyDescent="0.3">
      <c r="A949" s="142">
        <v>944</v>
      </c>
      <c r="B949" s="105" t="s">
        <v>1534</v>
      </c>
      <c r="C949" s="73" t="s">
        <v>13</v>
      </c>
      <c r="D949" s="74" t="s">
        <v>1540</v>
      </c>
      <c r="E949" s="139">
        <v>0</v>
      </c>
      <c r="F949" s="70"/>
    </row>
    <row r="950" spans="1:6" s="93" customFormat="1" ht="78.75" customHeight="1" x14ac:dyDescent="0.3">
      <c r="A950" s="142">
        <v>945</v>
      </c>
      <c r="B950" s="105" t="s">
        <v>1538</v>
      </c>
      <c r="C950" s="73" t="s">
        <v>13</v>
      </c>
      <c r="D950" s="74" t="s">
        <v>1540</v>
      </c>
      <c r="E950" s="139">
        <v>0</v>
      </c>
      <c r="F950" s="70"/>
    </row>
    <row r="951" spans="1:6" s="93" customFormat="1" ht="78.75" customHeight="1" x14ac:dyDescent="0.3">
      <c r="A951" s="142">
        <v>946</v>
      </c>
      <c r="B951" s="105" t="s">
        <v>1536</v>
      </c>
      <c r="C951" s="73" t="s">
        <v>13</v>
      </c>
      <c r="D951" s="74" t="s">
        <v>1540</v>
      </c>
      <c r="E951" s="139">
        <v>0</v>
      </c>
      <c r="F951" s="70"/>
    </row>
    <row r="952" spans="1:6" ht="16.5" customHeight="1" x14ac:dyDescent="0.3">
      <c r="A952" s="141">
        <v>947</v>
      </c>
      <c r="B952" s="64" t="s">
        <v>133</v>
      </c>
      <c r="C952" s="63"/>
      <c r="D952" s="64"/>
      <c r="E952" s="62"/>
      <c r="F952" s="62"/>
    </row>
    <row r="953" spans="1:6" s="93" customFormat="1" ht="38.25" customHeight="1" x14ac:dyDescent="0.3">
      <c r="A953" s="142">
        <v>948</v>
      </c>
      <c r="B953" s="105" t="s">
        <v>1806</v>
      </c>
      <c r="C953" s="73" t="s">
        <v>13</v>
      </c>
      <c r="D953" s="74" t="s">
        <v>1807</v>
      </c>
      <c r="E953" s="139">
        <v>0</v>
      </c>
      <c r="F953" s="70"/>
    </row>
    <row r="954" spans="1:6" s="93" customFormat="1" ht="38.25" customHeight="1" x14ac:dyDescent="0.3">
      <c r="A954" s="142">
        <v>949</v>
      </c>
      <c r="B954" s="105" t="s">
        <v>1808</v>
      </c>
      <c r="C954" s="73" t="s">
        <v>13</v>
      </c>
      <c r="D954" s="74" t="s">
        <v>1809</v>
      </c>
      <c r="E954" s="139">
        <v>0</v>
      </c>
      <c r="F954" s="70"/>
    </row>
    <row r="955" spans="1:6" s="93" customFormat="1" ht="38.25" customHeight="1" x14ac:dyDescent="0.3">
      <c r="A955" s="142">
        <v>950</v>
      </c>
      <c r="B955" s="105" t="s">
        <v>134</v>
      </c>
      <c r="C955" s="73" t="s">
        <v>8</v>
      </c>
      <c r="D955" s="74"/>
      <c r="E955" s="139">
        <v>0</v>
      </c>
      <c r="F955" s="70"/>
    </row>
    <row r="956" spans="1:6" s="93" customFormat="1" ht="38.25" customHeight="1" x14ac:dyDescent="0.3">
      <c r="A956" s="142">
        <v>951</v>
      </c>
      <c r="B956" s="105" t="s">
        <v>1147</v>
      </c>
      <c r="C956" s="73" t="s">
        <v>13</v>
      </c>
      <c r="D956" s="74"/>
      <c r="E956" s="139">
        <v>0</v>
      </c>
      <c r="F956" s="70"/>
    </row>
    <row r="957" spans="1:6" s="93" customFormat="1" ht="38.25" customHeight="1" x14ac:dyDescent="0.3">
      <c r="A957" s="142">
        <v>952</v>
      </c>
      <c r="B957" s="105" t="s">
        <v>1810</v>
      </c>
      <c r="C957" s="73" t="s">
        <v>13</v>
      </c>
      <c r="D957" s="74" t="s">
        <v>1811</v>
      </c>
      <c r="E957" s="139">
        <v>0</v>
      </c>
      <c r="F957" s="70"/>
    </row>
    <row r="958" spans="1:6" s="93" customFormat="1" ht="38.25" customHeight="1" x14ac:dyDescent="0.3">
      <c r="A958" s="142">
        <v>953</v>
      </c>
      <c r="B958" s="105" t="s">
        <v>1812</v>
      </c>
      <c r="C958" s="73" t="s">
        <v>13</v>
      </c>
      <c r="D958" s="74" t="s">
        <v>1809</v>
      </c>
      <c r="E958" s="139">
        <v>0</v>
      </c>
      <c r="F958" s="70"/>
    </row>
    <row r="959" spans="1:6" s="93" customFormat="1" ht="38.25" customHeight="1" x14ac:dyDescent="0.3">
      <c r="A959" s="142">
        <v>954</v>
      </c>
      <c r="B959" s="105" t="s">
        <v>1813</v>
      </c>
      <c r="C959" s="73" t="s">
        <v>13</v>
      </c>
      <c r="D959" s="74" t="s">
        <v>1809</v>
      </c>
      <c r="E959" s="139">
        <v>0</v>
      </c>
      <c r="F959" s="70"/>
    </row>
    <row r="960" spans="1:6" s="93" customFormat="1" ht="38.25" customHeight="1" x14ac:dyDescent="0.3">
      <c r="A960" s="142">
        <v>955</v>
      </c>
      <c r="B960" s="105" t="s">
        <v>1093</v>
      </c>
      <c r="C960" s="73" t="s">
        <v>15</v>
      </c>
      <c r="D960" s="74"/>
      <c r="E960" s="139">
        <v>0</v>
      </c>
      <c r="F960" s="70"/>
    </row>
    <row r="961" spans="1:6" s="93" customFormat="1" ht="38.25" customHeight="1" x14ac:dyDescent="0.3">
      <c r="A961" s="142">
        <v>956</v>
      </c>
      <c r="B961" s="105" t="s">
        <v>393</v>
      </c>
      <c r="C961" s="73" t="s">
        <v>15</v>
      </c>
      <c r="D961" s="74"/>
      <c r="E961" s="139">
        <v>0</v>
      </c>
      <c r="F961" s="70"/>
    </row>
    <row r="962" spans="1:6" s="93" customFormat="1" ht="38.25" customHeight="1" x14ac:dyDescent="0.3">
      <c r="A962" s="142">
        <v>957</v>
      </c>
      <c r="B962" s="105" t="s">
        <v>135</v>
      </c>
      <c r="C962" s="73" t="s">
        <v>15</v>
      </c>
      <c r="D962" s="74"/>
      <c r="E962" s="139">
        <v>0</v>
      </c>
      <c r="F962" s="70"/>
    </row>
    <row r="963" spans="1:6" s="93" customFormat="1" ht="38.25" customHeight="1" x14ac:dyDescent="0.3">
      <c r="A963" s="142">
        <v>958</v>
      </c>
      <c r="B963" s="105" t="s">
        <v>1519</v>
      </c>
      <c r="C963" s="73" t="s">
        <v>15</v>
      </c>
      <c r="D963" s="74"/>
      <c r="E963" s="139">
        <v>0</v>
      </c>
      <c r="F963" s="70"/>
    </row>
    <row r="964" spans="1:6" s="93" customFormat="1" ht="38.25" customHeight="1" x14ac:dyDescent="0.3">
      <c r="A964" s="142">
        <v>959</v>
      </c>
      <c r="B964" s="105" t="s">
        <v>1520</v>
      </c>
      <c r="C964" s="73" t="s">
        <v>15</v>
      </c>
      <c r="D964" s="74"/>
      <c r="E964" s="139">
        <v>0</v>
      </c>
      <c r="F964" s="70"/>
    </row>
    <row r="965" spans="1:6" s="93" customFormat="1" ht="38.25" customHeight="1" x14ac:dyDescent="0.3">
      <c r="A965" s="142">
        <v>960</v>
      </c>
      <c r="B965" s="105" t="s">
        <v>496</v>
      </c>
      <c r="C965" s="73" t="s">
        <v>15</v>
      </c>
      <c r="D965" s="74"/>
      <c r="E965" s="139">
        <v>0</v>
      </c>
      <c r="F965" s="70"/>
    </row>
    <row r="966" spans="1:6" s="93" customFormat="1" ht="38.25" customHeight="1" x14ac:dyDescent="0.3">
      <c r="A966" s="142">
        <v>961</v>
      </c>
      <c r="B966" s="105" t="s">
        <v>1146</v>
      </c>
      <c r="C966" s="73" t="s">
        <v>15</v>
      </c>
      <c r="D966" s="74"/>
      <c r="E966" s="139">
        <v>0</v>
      </c>
      <c r="F966" s="70"/>
    </row>
    <row r="967" spans="1:6" s="93" customFormat="1" ht="38.25" customHeight="1" x14ac:dyDescent="0.3">
      <c r="A967" s="142">
        <v>962</v>
      </c>
      <c r="B967" s="105" t="s">
        <v>136</v>
      </c>
      <c r="C967" s="73" t="s">
        <v>15</v>
      </c>
      <c r="D967" s="74"/>
      <c r="E967" s="139">
        <v>0</v>
      </c>
      <c r="F967" s="70"/>
    </row>
    <row r="968" spans="1:6" s="93" customFormat="1" ht="38.25" customHeight="1" x14ac:dyDescent="0.3">
      <c r="A968" s="142">
        <v>963</v>
      </c>
      <c r="B968" s="105" t="s">
        <v>1115</v>
      </c>
      <c r="C968" s="73" t="s">
        <v>13</v>
      </c>
      <c r="D968" s="74"/>
      <c r="E968" s="139">
        <v>0</v>
      </c>
      <c r="F968" s="70"/>
    </row>
    <row r="969" spans="1:6" s="93" customFormat="1" ht="38.25" customHeight="1" x14ac:dyDescent="0.3">
      <c r="A969" s="142">
        <v>964</v>
      </c>
      <c r="B969" s="105" t="s">
        <v>394</v>
      </c>
      <c r="C969" s="73" t="s">
        <v>13</v>
      </c>
      <c r="D969" s="74"/>
      <c r="E969" s="139">
        <v>0</v>
      </c>
      <c r="F969" s="70"/>
    </row>
    <row r="970" spans="1:6" s="93" customFormat="1" ht="43.5" customHeight="1" x14ac:dyDescent="0.3">
      <c r="A970" s="142">
        <v>965</v>
      </c>
      <c r="B970" s="105" t="s">
        <v>1099</v>
      </c>
      <c r="C970" s="73" t="s">
        <v>15</v>
      </c>
      <c r="D970" s="74" t="s">
        <v>2357</v>
      </c>
      <c r="E970" s="139">
        <v>0</v>
      </c>
      <c r="F970" s="70"/>
    </row>
    <row r="971" spans="1:6" s="93" customFormat="1" ht="38.25" customHeight="1" x14ac:dyDescent="0.3">
      <c r="A971" s="142">
        <v>966</v>
      </c>
      <c r="B971" s="105" t="s">
        <v>395</v>
      </c>
      <c r="C971" s="73" t="s">
        <v>13</v>
      </c>
      <c r="D971" s="74"/>
      <c r="E971" s="139">
        <v>0</v>
      </c>
      <c r="F971" s="70"/>
    </row>
    <row r="972" spans="1:6" s="93" customFormat="1" ht="38.25" customHeight="1" x14ac:dyDescent="0.3">
      <c r="A972" s="142">
        <v>967</v>
      </c>
      <c r="B972" s="105" t="s">
        <v>469</v>
      </c>
      <c r="C972" s="73" t="s">
        <v>15</v>
      </c>
      <c r="D972" s="74"/>
      <c r="E972" s="139">
        <v>0</v>
      </c>
      <c r="F972" s="70"/>
    </row>
    <row r="973" spans="1:6" s="93" customFormat="1" ht="38.25" customHeight="1" x14ac:dyDescent="0.3">
      <c r="A973" s="142">
        <v>968</v>
      </c>
      <c r="B973" s="105" t="s">
        <v>1092</v>
      </c>
      <c r="C973" s="73" t="s">
        <v>15</v>
      </c>
      <c r="D973" s="74"/>
      <c r="E973" s="139">
        <v>0</v>
      </c>
      <c r="F973" s="70"/>
    </row>
    <row r="974" spans="1:6" s="93" customFormat="1" ht="38.25" customHeight="1" x14ac:dyDescent="0.3">
      <c r="A974" s="142">
        <v>969</v>
      </c>
      <c r="B974" s="105" t="s">
        <v>1094</v>
      </c>
      <c r="C974" s="73" t="s">
        <v>15</v>
      </c>
      <c r="D974" s="74"/>
      <c r="E974" s="139">
        <v>0</v>
      </c>
      <c r="F974" s="70"/>
    </row>
    <row r="975" spans="1:6" s="93" customFormat="1" ht="38.25" customHeight="1" x14ac:dyDescent="0.3">
      <c r="A975" s="142">
        <v>970</v>
      </c>
      <c r="B975" s="105" t="s">
        <v>400</v>
      </c>
      <c r="C975" s="73" t="s">
        <v>82</v>
      </c>
      <c r="D975" s="74"/>
      <c r="E975" s="139">
        <v>0</v>
      </c>
      <c r="F975" s="70"/>
    </row>
    <row r="976" spans="1:6" s="93" customFormat="1" ht="66" customHeight="1" x14ac:dyDescent="0.3">
      <c r="A976" s="142">
        <v>971</v>
      </c>
      <c r="B976" s="105" t="s">
        <v>1814</v>
      </c>
      <c r="C976" s="73" t="s">
        <v>15</v>
      </c>
      <c r="D976" s="74"/>
      <c r="E976" s="139">
        <v>0</v>
      </c>
      <c r="F976" s="70"/>
    </row>
    <row r="977" spans="1:6" s="93" customFormat="1" ht="38.25" customHeight="1" x14ac:dyDescent="0.3">
      <c r="A977" s="142">
        <v>972</v>
      </c>
      <c r="B977" s="105" t="s">
        <v>1109</v>
      </c>
      <c r="C977" s="73" t="s">
        <v>15</v>
      </c>
      <c r="D977" s="74"/>
      <c r="E977" s="139">
        <v>0</v>
      </c>
      <c r="F977" s="70"/>
    </row>
    <row r="978" spans="1:6" s="93" customFormat="1" ht="38.25" customHeight="1" x14ac:dyDescent="0.3">
      <c r="A978" s="142">
        <v>973</v>
      </c>
      <c r="B978" s="105" t="s">
        <v>1097</v>
      </c>
      <c r="C978" s="73" t="s">
        <v>15</v>
      </c>
      <c r="D978" s="74"/>
      <c r="E978" s="139">
        <v>0</v>
      </c>
      <c r="F978" s="70"/>
    </row>
    <row r="979" spans="1:6" s="93" customFormat="1" ht="38.25" customHeight="1" x14ac:dyDescent="0.3">
      <c r="A979" s="142">
        <v>974</v>
      </c>
      <c r="B979" s="105" t="s">
        <v>1141</v>
      </c>
      <c r="C979" s="73" t="s">
        <v>13</v>
      </c>
      <c r="D979" s="74"/>
      <c r="E979" s="139">
        <v>0</v>
      </c>
      <c r="F979" s="70"/>
    </row>
    <row r="980" spans="1:6" s="93" customFormat="1" ht="38.25" customHeight="1" x14ac:dyDescent="0.3">
      <c r="A980" s="142">
        <v>975</v>
      </c>
      <c r="B980" s="105" t="s">
        <v>1815</v>
      </c>
      <c r="C980" s="73" t="s">
        <v>13</v>
      </c>
      <c r="D980" s="74"/>
      <c r="E980" s="139">
        <v>0</v>
      </c>
      <c r="F980" s="70"/>
    </row>
    <row r="981" spans="1:6" s="93" customFormat="1" ht="38.25" customHeight="1" x14ac:dyDescent="0.3">
      <c r="A981" s="142">
        <v>976</v>
      </c>
      <c r="B981" s="105" t="s">
        <v>1521</v>
      </c>
      <c r="C981" s="73" t="s">
        <v>13</v>
      </c>
      <c r="D981" s="74"/>
      <c r="E981" s="139">
        <v>0</v>
      </c>
      <c r="F981" s="70"/>
    </row>
    <row r="982" spans="1:6" s="93" customFormat="1" ht="38.25" customHeight="1" x14ac:dyDescent="0.3">
      <c r="A982" s="142">
        <v>977</v>
      </c>
      <c r="B982" s="105" t="s">
        <v>1096</v>
      </c>
      <c r="C982" s="73" t="s">
        <v>15</v>
      </c>
      <c r="D982" s="74"/>
      <c r="E982" s="139">
        <v>0</v>
      </c>
      <c r="F982" s="70"/>
    </row>
    <row r="983" spans="1:6" s="93" customFormat="1" ht="38.25" customHeight="1" x14ac:dyDescent="0.3">
      <c r="A983" s="142">
        <v>978</v>
      </c>
      <c r="B983" s="105" t="s">
        <v>396</v>
      </c>
      <c r="C983" s="73" t="s">
        <v>15</v>
      </c>
      <c r="D983" s="74" t="s">
        <v>1156</v>
      </c>
      <c r="E983" s="139">
        <v>0</v>
      </c>
      <c r="F983" s="70"/>
    </row>
    <row r="984" spans="1:6" s="93" customFormat="1" ht="38.25" customHeight="1" x14ac:dyDescent="0.3">
      <c r="A984" s="142">
        <v>979</v>
      </c>
      <c r="B984" s="105" t="s">
        <v>397</v>
      </c>
      <c r="C984" s="73" t="s">
        <v>13</v>
      </c>
      <c r="D984" s="74"/>
      <c r="E984" s="139">
        <v>0</v>
      </c>
      <c r="F984" s="70"/>
    </row>
    <row r="985" spans="1:6" s="93" customFormat="1" ht="38.25" customHeight="1" x14ac:dyDescent="0.3">
      <c r="A985" s="142">
        <v>980</v>
      </c>
      <c r="B985" s="105" t="s">
        <v>498</v>
      </c>
      <c r="C985" s="73" t="s">
        <v>13</v>
      </c>
      <c r="D985" s="74" t="s">
        <v>1156</v>
      </c>
      <c r="E985" s="139">
        <v>0</v>
      </c>
      <c r="F985" s="70"/>
    </row>
    <row r="986" spans="1:6" s="93" customFormat="1" ht="38.25" customHeight="1" x14ac:dyDescent="0.3">
      <c r="A986" s="142">
        <v>981</v>
      </c>
      <c r="B986" s="105" t="s">
        <v>398</v>
      </c>
      <c r="C986" s="73" t="s">
        <v>15</v>
      </c>
      <c r="D986" s="74"/>
      <c r="E986" s="139">
        <v>0</v>
      </c>
      <c r="F986" s="70"/>
    </row>
    <row r="987" spans="1:6" s="93" customFormat="1" ht="38.25" customHeight="1" x14ac:dyDescent="0.3">
      <c r="A987" s="142">
        <v>982</v>
      </c>
      <c r="B987" s="105" t="s">
        <v>1559</v>
      </c>
      <c r="C987" s="73" t="s">
        <v>1180</v>
      </c>
      <c r="D987" s="74" t="s">
        <v>1816</v>
      </c>
      <c r="E987" s="139">
        <v>0</v>
      </c>
      <c r="F987" s="70"/>
    </row>
    <row r="988" spans="1:6" s="93" customFormat="1" ht="38.25" customHeight="1" x14ac:dyDescent="0.3">
      <c r="A988" s="142">
        <v>983</v>
      </c>
      <c r="B988" s="105" t="s">
        <v>1145</v>
      </c>
      <c r="C988" s="73" t="s">
        <v>15</v>
      </c>
      <c r="D988" s="74"/>
      <c r="E988" s="139">
        <v>0</v>
      </c>
      <c r="F988" s="70"/>
    </row>
    <row r="989" spans="1:6" s="93" customFormat="1" ht="38.25" customHeight="1" x14ac:dyDescent="0.3">
      <c r="A989" s="142">
        <v>984</v>
      </c>
      <c r="B989" s="105" t="s">
        <v>137</v>
      </c>
      <c r="C989" s="73" t="s">
        <v>13</v>
      </c>
      <c r="D989" s="74"/>
      <c r="E989" s="139">
        <v>0</v>
      </c>
      <c r="F989" s="70"/>
    </row>
    <row r="990" spans="1:6" s="93" customFormat="1" ht="38.25" customHeight="1" x14ac:dyDescent="0.3">
      <c r="A990" s="142">
        <v>985</v>
      </c>
      <c r="B990" s="105" t="s">
        <v>1518</v>
      </c>
      <c r="C990" s="73" t="s">
        <v>15</v>
      </c>
      <c r="D990" s="74" t="s">
        <v>1817</v>
      </c>
      <c r="E990" s="139">
        <v>0</v>
      </c>
      <c r="F990" s="70"/>
    </row>
    <row r="991" spans="1:6" ht="16.5" customHeight="1" x14ac:dyDescent="0.3">
      <c r="A991" s="141">
        <v>986</v>
      </c>
      <c r="B991" s="61" t="s">
        <v>138</v>
      </c>
      <c r="C991" s="60"/>
      <c r="D991" s="61"/>
      <c r="E991" s="59"/>
      <c r="F991" s="59"/>
    </row>
    <row r="992" spans="1:6" s="93" customFormat="1" ht="38.25" customHeight="1" x14ac:dyDescent="0.3">
      <c r="A992" s="142">
        <v>987</v>
      </c>
      <c r="B992" s="105" t="s">
        <v>703</v>
      </c>
      <c r="C992" s="73" t="s">
        <v>15</v>
      </c>
      <c r="D992" s="74" t="s">
        <v>1156</v>
      </c>
      <c r="E992" s="139">
        <v>0</v>
      </c>
      <c r="F992" s="70"/>
    </row>
    <row r="993" spans="1:6" s="93" customFormat="1" ht="38.25" customHeight="1" x14ac:dyDescent="0.3">
      <c r="A993" s="142">
        <v>988</v>
      </c>
      <c r="B993" s="105" t="s">
        <v>702</v>
      </c>
      <c r="C993" s="73" t="s">
        <v>15</v>
      </c>
      <c r="D993" s="74"/>
      <c r="E993" s="139">
        <v>0</v>
      </c>
      <c r="F993" s="70"/>
    </row>
    <row r="994" spans="1:6" s="93" customFormat="1" ht="38.25" customHeight="1" x14ac:dyDescent="0.3">
      <c r="A994" s="142">
        <v>989</v>
      </c>
      <c r="B994" s="105" t="s">
        <v>2358</v>
      </c>
      <c r="C994" s="73" t="s">
        <v>15</v>
      </c>
      <c r="D994" s="74" t="s">
        <v>1156</v>
      </c>
      <c r="E994" s="139">
        <v>0</v>
      </c>
      <c r="F994" s="70"/>
    </row>
    <row r="995" spans="1:6" s="93" customFormat="1" ht="38.25" customHeight="1" x14ac:dyDescent="0.3">
      <c r="A995" s="142">
        <v>990</v>
      </c>
      <c r="B995" s="105" t="s">
        <v>2359</v>
      </c>
      <c r="C995" s="73" t="s">
        <v>15</v>
      </c>
      <c r="D995" s="74" t="s">
        <v>1156</v>
      </c>
      <c r="E995" s="139">
        <v>0</v>
      </c>
      <c r="F995" s="70"/>
    </row>
    <row r="996" spans="1:6" s="93" customFormat="1" ht="38.25" customHeight="1" x14ac:dyDescent="0.3">
      <c r="A996" s="142">
        <v>991</v>
      </c>
      <c r="B996" s="105" t="s">
        <v>1522</v>
      </c>
      <c r="C996" s="73" t="s">
        <v>13</v>
      </c>
      <c r="D996" s="74" t="s">
        <v>1156</v>
      </c>
      <c r="E996" s="139">
        <v>0</v>
      </c>
      <c r="F996" s="70"/>
    </row>
    <row r="997" spans="1:6" s="93" customFormat="1" ht="38.25" customHeight="1" x14ac:dyDescent="0.3">
      <c r="A997" s="142">
        <v>992</v>
      </c>
      <c r="B997" s="105" t="s">
        <v>1523</v>
      </c>
      <c r="C997" s="73" t="s">
        <v>15</v>
      </c>
      <c r="D997" s="74"/>
      <c r="E997" s="139">
        <v>0</v>
      </c>
      <c r="F997" s="70"/>
    </row>
    <row r="998" spans="1:6" s="93" customFormat="1" ht="38.25" customHeight="1" x14ac:dyDescent="0.3">
      <c r="A998" s="142">
        <v>993</v>
      </c>
      <c r="B998" s="105" t="s">
        <v>497</v>
      </c>
      <c r="C998" s="73" t="s">
        <v>13</v>
      </c>
      <c r="D998" s="74"/>
      <c r="E998" s="139">
        <v>0</v>
      </c>
      <c r="F998" s="70"/>
    </row>
    <row r="999" spans="1:6" s="93" customFormat="1" ht="38.25" customHeight="1" x14ac:dyDescent="0.3">
      <c r="A999" s="142">
        <v>994</v>
      </c>
      <c r="B999" s="105" t="s">
        <v>1823</v>
      </c>
      <c r="C999" s="73" t="s">
        <v>15</v>
      </c>
      <c r="D999" s="74" t="s">
        <v>1156</v>
      </c>
      <c r="E999" s="139">
        <v>0</v>
      </c>
      <c r="F999" s="70"/>
    </row>
    <row r="1000" spans="1:6" s="93" customFormat="1" ht="38.25" customHeight="1" x14ac:dyDescent="0.3">
      <c r="A1000" s="142">
        <v>995</v>
      </c>
      <c r="B1000" s="105" t="s">
        <v>1824</v>
      </c>
      <c r="C1000" s="73" t="s">
        <v>15</v>
      </c>
      <c r="D1000" s="74" t="s">
        <v>1156</v>
      </c>
      <c r="E1000" s="139">
        <v>0</v>
      </c>
      <c r="F1000" s="70"/>
    </row>
    <row r="1001" spans="1:6" s="93" customFormat="1" ht="38.25" customHeight="1" x14ac:dyDescent="0.3">
      <c r="A1001" s="142">
        <v>996</v>
      </c>
      <c r="B1001" s="105" t="s">
        <v>1827</v>
      </c>
      <c r="C1001" s="73" t="s">
        <v>15</v>
      </c>
      <c r="D1001" s="74" t="s">
        <v>1156</v>
      </c>
      <c r="E1001" s="139">
        <v>0</v>
      </c>
      <c r="F1001" s="70"/>
    </row>
    <row r="1002" spans="1:6" s="93" customFormat="1" ht="38.25" customHeight="1" x14ac:dyDescent="0.3">
      <c r="A1002" s="142">
        <v>997</v>
      </c>
      <c r="B1002" s="105" t="s">
        <v>1825</v>
      </c>
      <c r="C1002" s="73" t="s">
        <v>15</v>
      </c>
      <c r="D1002" s="74" t="s">
        <v>1156</v>
      </c>
      <c r="E1002" s="139">
        <v>0</v>
      </c>
      <c r="F1002" s="70"/>
    </row>
    <row r="1003" spans="1:6" s="93" customFormat="1" ht="38.25" customHeight="1" x14ac:dyDescent="0.3">
      <c r="A1003" s="142">
        <v>998</v>
      </c>
      <c r="B1003" s="105" t="s">
        <v>1826</v>
      </c>
      <c r="C1003" s="73" t="s">
        <v>15</v>
      </c>
      <c r="D1003" s="74" t="s">
        <v>1156</v>
      </c>
      <c r="E1003" s="139">
        <v>0</v>
      </c>
      <c r="F1003" s="70"/>
    </row>
    <row r="1004" spans="1:6" s="93" customFormat="1" ht="38.25" customHeight="1" x14ac:dyDescent="0.3">
      <c r="A1004" s="142">
        <v>999</v>
      </c>
      <c r="B1004" s="105" t="s">
        <v>1184</v>
      </c>
      <c r="C1004" s="73" t="s">
        <v>15</v>
      </c>
      <c r="D1004" s="74"/>
      <c r="E1004" s="139">
        <v>0</v>
      </c>
      <c r="F1004" s="70"/>
    </row>
    <row r="1005" spans="1:6" s="93" customFormat="1" ht="38.25" customHeight="1" x14ac:dyDescent="0.3">
      <c r="A1005" s="142">
        <v>1000</v>
      </c>
      <c r="B1005" s="105" t="s">
        <v>1181</v>
      </c>
      <c r="C1005" s="73" t="s">
        <v>1180</v>
      </c>
      <c r="D1005" s="74"/>
      <c r="E1005" s="139">
        <v>0</v>
      </c>
      <c r="F1005" s="70"/>
    </row>
    <row r="1006" spans="1:6" s="93" customFormat="1" ht="38.25" customHeight="1" x14ac:dyDescent="0.3">
      <c r="A1006" s="142">
        <v>1001</v>
      </c>
      <c r="B1006" s="105" t="s">
        <v>1818</v>
      </c>
      <c r="C1006" s="73" t="s">
        <v>15</v>
      </c>
      <c r="D1006" s="74" t="s">
        <v>1156</v>
      </c>
      <c r="E1006" s="139">
        <v>0</v>
      </c>
      <c r="F1006" s="70"/>
    </row>
    <row r="1007" spans="1:6" s="93" customFormat="1" ht="38.25" customHeight="1" x14ac:dyDescent="0.3">
      <c r="A1007" s="142">
        <v>1002</v>
      </c>
      <c r="B1007" s="105" t="s">
        <v>1819</v>
      </c>
      <c r="C1007" s="73" t="s">
        <v>15</v>
      </c>
      <c r="D1007" s="74" t="s">
        <v>1156</v>
      </c>
      <c r="E1007" s="139">
        <v>0</v>
      </c>
      <c r="F1007" s="70"/>
    </row>
    <row r="1008" spans="1:6" s="93" customFormat="1" ht="38.25" customHeight="1" x14ac:dyDescent="0.3">
      <c r="A1008" s="142">
        <v>1003</v>
      </c>
      <c r="B1008" s="105" t="s">
        <v>1820</v>
      </c>
      <c r="C1008" s="73" t="s">
        <v>15</v>
      </c>
      <c r="D1008" s="74" t="s">
        <v>1156</v>
      </c>
      <c r="E1008" s="139">
        <v>0</v>
      </c>
      <c r="F1008" s="70"/>
    </row>
    <row r="1009" spans="1:6" s="93" customFormat="1" ht="38.25" customHeight="1" x14ac:dyDescent="0.3">
      <c r="A1009" s="142">
        <v>1004</v>
      </c>
      <c r="B1009" s="105" t="s">
        <v>1821</v>
      </c>
      <c r="C1009" s="73" t="s">
        <v>15</v>
      </c>
      <c r="D1009" s="74" t="s">
        <v>1156</v>
      </c>
      <c r="E1009" s="139">
        <v>0</v>
      </c>
      <c r="F1009" s="70"/>
    </row>
    <row r="1010" spans="1:6" s="93" customFormat="1" ht="38.25" customHeight="1" x14ac:dyDescent="0.3">
      <c r="A1010" s="142">
        <v>1005</v>
      </c>
      <c r="B1010" s="105" t="s">
        <v>1822</v>
      </c>
      <c r="C1010" s="73" t="s">
        <v>15</v>
      </c>
      <c r="D1010" s="74" t="s">
        <v>1156</v>
      </c>
      <c r="E1010" s="139">
        <v>0</v>
      </c>
      <c r="F1010" s="70"/>
    </row>
    <row r="1011" spans="1:6" ht="16.5" customHeight="1" x14ac:dyDescent="0.3">
      <c r="A1011" s="141">
        <v>1006</v>
      </c>
      <c r="B1011" s="61" t="s">
        <v>401</v>
      </c>
      <c r="C1011" s="60"/>
      <c r="D1011" s="61"/>
      <c r="E1011" s="59"/>
      <c r="F1011" s="59"/>
    </row>
    <row r="1012" spans="1:6" s="93" customFormat="1" ht="38.25" customHeight="1" x14ac:dyDescent="0.3">
      <c r="A1012" s="142">
        <v>1007</v>
      </c>
      <c r="B1012" s="105" t="s">
        <v>403</v>
      </c>
      <c r="C1012" s="73" t="s">
        <v>13</v>
      </c>
      <c r="D1012" s="74"/>
      <c r="E1012" s="139">
        <v>0</v>
      </c>
      <c r="F1012" s="70"/>
    </row>
    <row r="1013" spans="1:6" s="93" customFormat="1" ht="38.25" customHeight="1" x14ac:dyDescent="0.3">
      <c r="A1013" s="142">
        <v>1008</v>
      </c>
      <c r="B1013" s="105" t="s">
        <v>499</v>
      </c>
      <c r="C1013" s="73" t="s">
        <v>15</v>
      </c>
      <c r="D1013" s="74"/>
      <c r="E1013" s="139">
        <v>0</v>
      </c>
      <c r="F1013" s="70"/>
    </row>
    <row r="1014" spans="1:6" s="93" customFormat="1" ht="38.25" customHeight="1" x14ac:dyDescent="0.3">
      <c r="A1014" s="142">
        <v>1009</v>
      </c>
      <c r="B1014" s="105" t="s">
        <v>1524</v>
      </c>
      <c r="C1014" s="73" t="s">
        <v>82</v>
      </c>
      <c r="D1014" s="74"/>
      <c r="E1014" s="139">
        <v>0</v>
      </c>
      <c r="F1014" s="70"/>
    </row>
    <row r="1015" spans="1:6" s="93" customFormat="1" ht="38.25" customHeight="1" x14ac:dyDescent="0.3">
      <c r="A1015" s="142">
        <v>1010</v>
      </c>
      <c r="B1015" s="105" t="s">
        <v>404</v>
      </c>
      <c r="C1015" s="73" t="s">
        <v>8</v>
      </c>
      <c r="D1015" s="74"/>
      <c r="E1015" s="139">
        <v>0</v>
      </c>
      <c r="F1015" s="70"/>
    </row>
    <row r="1016" spans="1:6" s="93" customFormat="1" ht="38.25" customHeight="1" x14ac:dyDescent="0.3">
      <c r="A1016" s="142">
        <v>1011</v>
      </c>
      <c r="B1016" s="105" t="s">
        <v>405</v>
      </c>
      <c r="C1016" s="73" t="s">
        <v>13</v>
      </c>
      <c r="D1016" s="74"/>
      <c r="E1016" s="139">
        <v>0</v>
      </c>
      <c r="F1016" s="70"/>
    </row>
    <row r="1017" spans="1:6" s="93" customFormat="1" ht="38.25" customHeight="1" x14ac:dyDescent="0.3">
      <c r="A1017" s="142">
        <v>1012</v>
      </c>
      <c r="B1017" s="105" t="s">
        <v>406</v>
      </c>
      <c r="C1017" s="73" t="s">
        <v>13</v>
      </c>
      <c r="D1017" s="74"/>
      <c r="E1017" s="139">
        <v>0</v>
      </c>
      <c r="F1017" s="70"/>
    </row>
    <row r="1018" spans="1:6" ht="16.5" customHeight="1" x14ac:dyDescent="0.3">
      <c r="A1018" s="141">
        <v>1013</v>
      </c>
      <c r="B1018" s="61" t="s">
        <v>402</v>
      </c>
      <c r="C1018" s="61"/>
      <c r="D1018" s="61"/>
      <c r="E1018" s="61"/>
      <c r="F1018" s="59"/>
    </row>
    <row r="1019" spans="1:6" s="93" customFormat="1" ht="38.25" customHeight="1" x14ac:dyDescent="0.3">
      <c r="A1019" s="142">
        <v>1014</v>
      </c>
      <c r="B1019" s="105" t="s">
        <v>1828</v>
      </c>
      <c r="C1019" s="73" t="s">
        <v>15</v>
      </c>
      <c r="D1019" s="74"/>
      <c r="E1019" s="139">
        <v>0</v>
      </c>
      <c r="F1019" s="70"/>
    </row>
    <row r="1020" spans="1:6" s="93" customFormat="1" ht="38.25" customHeight="1" x14ac:dyDescent="0.3">
      <c r="A1020" s="142">
        <v>1015</v>
      </c>
      <c r="B1020" s="105" t="s">
        <v>181</v>
      </c>
      <c r="C1020" s="73" t="s">
        <v>15</v>
      </c>
      <c r="D1020" s="74" t="s">
        <v>1156</v>
      </c>
      <c r="E1020" s="139">
        <v>0</v>
      </c>
      <c r="F1020" s="70"/>
    </row>
    <row r="1021" spans="1:6" s="93" customFormat="1" ht="38.25" customHeight="1" x14ac:dyDescent="0.3">
      <c r="A1021" s="142">
        <v>1016</v>
      </c>
      <c r="B1021" s="105" t="s">
        <v>1525</v>
      </c>
      <c r="C1021" s="73"/>
      <c r="D1021" s="74" t="s">
        <v>1156</v>
      </c>
      <c r="E1021" s="139">
        <v>0</v>
      </c>
      <c r="F1021" s="70"/>
    </row>
    <row r="1022" spans="1:6" s="93" customFormat="1" ht="38.25" customHeight="1" x14ac:dyDescent="0.3">
      <c r="A1022" s="142">
        <v>1017</v>
      </c>
      <c r="B1022" s="105" t="s">
        <v>182</v>
      </c>
      <c r="C1022" s="73" t="s">
        <v>15</v>
      </c>
      <c r="D1022" s="74" t="s">
        <v>1156</v>
      </c>
      <c r="E1022" s="139">
        <v>0</v>
      </c>
      <c r="F1022" s="70"/>
    </row>
    <row r="1023" spans="1:6" s="93" customFormat="1" ht="38.25" customHeight="1" x14ac:dyDescent="0.3">
      <c r="A1023" s="142">
        <v>1018</v>
      </c>
      <c r="B1023" s="105" t="s">
        <v>183</v>
      </c>
      <c r="C1023" s="73" t="s">
        <v>15</v>
      </c>
      <c r="D1023" s="74" t="s">
        <v>1156</v>
      </c>
      <c r="E1023" s="139">
        <v>0</v>
      </c>
      <c r="F1023" s="70"/>
    </row>
    <row r="1024" spans="1:6" s="93" customFormat="1" ht="38.25" customHeight="1" x14ac:dyDescent="0.3">
      <c r="A1024" s="142">
        <v>1019</v>
      </c>
      <c r="B1024" s="105" t="s">
        <v>1107</v>
      </c>
      <c r="C1024" s="73" t="s">
        <v>15</v>
      </c>
      <c r="D1024" s="74" t="s">
        <v>1156</v>
      </c>
      <c r="E1024" s="139">
        <v>0</v>
      </c>
      <c r="F1024" s="70"/>
    </row>
    <row r="1025" spans="1:6" s="93" customFormat="1" ht="38.25" customHeight="1" x14ac:dyDescent="0.3">
      <c r="A1025" s="142">
        <v>1020</v>
      </c>
      <c r="B1025" s="105" t="s">
        <v>184</v>
      </c>
      <c r="C1025" s="73" t="s">
        <v>15</v>
      </c>
      <c r="D1025" s="74"/>
      <c r="E1025" s="139">
        <v>0</v>
      </c>
      <c r="F1025" s="70"/>
    </row>
    <row r="1026" spans="1:6" s="93" customFormat="1" ht="38.25" customHeight="1" x14ac:dyDescent="0.3">
      <c r="A1026" s="142">
        <v>1021</v>
      </c>
      <c r="B1026" s="105" t="s">
        <v>185</v>
      </c>
      <c r="C1026" s="73" t="s">
        <v>15</v>
      </c>
      <c r="D1026" s="74"/>
      <c r="E1026" s="139">
        <v>0</v>
      </c>
      <c r="F1026" s="70"/>
    </row>
    <row r="1027" spans="1:6" s="93" customFormat="1" ht="38.25" customHeight="1" x14ac:dyDescent="0.3">
      <c r="A1027" s="142">
        <v>1022</v>
      </c>
      <c r="B1027" s="105" t="s">
        <v>186</v>
      </c>
      <c r="C1027" s="73" t="s">
        <v>15</v>
      </c>
      <c r="D1027" s="74" t="s">
        <v>1561</v>
      </c>
      <c r="E1027" s="139">
        <v>0</v>
      </c>
      <c r="F1027" s="70"/>
    </row>
    <row r="1028" spans="1:6" s="93" customFormat="1" ht="38.25" customHeight="1" x14ac:dyDescent="0.3">
      <c r="A1028" s="142">
        <v>1023</v>
      </c>
      <c r="B1028" s="105" t="s">
        <v>187</v>
      </c>
      <c r="C1028" s="73" t="s">
        <v>15</v>
      </c>
      <c r="D1028" s="74" t="s">
        <v>1561</v>
      </c>
      <c r="E1028" s="139">
        <v>0</v>
      </c>
      <c r="F1028" s="70"/>
    </row>
    <row r="1029" spans="1:6" s="93" customFormat="1" ht="38.25" customHeight="1" x14ac:dyDescent="0.3">
      <c r="A1029" s="142">
        <v>1024</v>
      </c>
      <c r="B1029" s="105" t="s">
        <v>1131</v>
      </c>
      <c r="C1029" s="73" t="s">
        <v>13</v>
      </c>
      <c r="D1029" s="74"/>
      <c r="E1029" s="139">
        <v>0</v>
      </c>
      <c r="F1029" s="70"/>
    </row>
    <row r="1030" spans="1:6" s="93" customFormat="1" ht="38.25" customHeight="1" x14ac:dyDescent="0.3">
      <c r="A1030" s="142">
        <v>1025</v>
      </c>
      <c r="B1030" s="105" t="s">
        <v>444</v>
      </c>
      <c r="C1030" s="73" t="s">
        <v>15</v>
      </c>
      <c r="D1030" s="74"/>
      <c r="E1030" s="139">
        <v>0</v>
      </c>
      <c r="F1030" s="70"/>
    </row>
    <row r="1031" spans="1:6" s="93" customFormat="1" ht="38.25" customHeight="1" x14ac:dyDescent="0.3">
      <c r="A1031" s="142">
        <v>1026</v>
      </c>
      <c r="B1031" s="105" t="s">
        <v>188</v>
      </c>
      <c r="C1031" s="73" t="s">
        <v>8</v>
      </c>
      <c r="D1031" s="74"/>
      <c r="E1031" s="139">
        <v>0</v>
      </c>
      <c r="F1031" s="70"/>
    </row>
    <row r="1032" spans="1:6" s="93" customFormat="1" ht="38.25" customHeight="1" x14ac:dyDescent="0.3">
      <c r="A1032" s="142">
        <v>1027</v>
      </c>
      <c r="B1032" s="105" t="s">
        <v>189</v>
      </c>
      <c r="C1032" s="73" t="s">
        <v>8</v>
      </c>
      <c r="D1032" s="74"/>
      <c r="E1032" s="139">
        <v>0</v>
      </c>
      <c r="F1032" s="70"/>
    </row>
    <row r="1033" spans="1:6" s="93" customFormat="1" ht="38.25" customHeight="1" x14ac:dyDescent="0.3">
      <c r="A1033" s="142">
        <v>1028</v>
      </c>
      <c r="B1033" s="105" t="s">
        <v>190</v>
      </c>
      <c r="C1033" s="73" t="s">
        <v>15</v>
      </c>
      <c r="D1033" s="74"/>
      <c r="E1033" s="139">
        <v>0</v>
      </c>
      <c r="F1033" s="70"/>
    </row>
    <row r="1034" spans="1:6" s="93" customFormat="1" ht="38.25" customHeight="1" x14ac:dyDescent="0.3">
      <c r="A1034" s="142">
        <v>1029</v>
      </c>
      <c r="B1034" s="105" t="s">
        <v>1072</v>
      </c>
      <c r="C1034" s="73" t="s">
        <v>15</v>
      </c>
      <c r="D1034" s="74"/>
      <c r="E1034" s="139">
        <v>0</v>
      </c>
      <c r="F1034" s="70"/>
    </row>
    <row r="1035" spans="1:6" s="93" customFormat="1" ht="38.25" customHeight="1" x14ac:dyDescent="0.3">
      <c r="A1035" s="142">
        <v>1030</v>
      </c>
      <c r="B1035" s="105" t="s">
        <v>191</v>
      </c>
      <c r="C1035" s="73" t="s">
        <v>15</v>
      </c>
      <c r="D1035" s="74"/>
      <c r="E1035" s="139">
        <v>0</v>
      </c>
      <c r="F1035" s="70"/>
    </row>
    <row r="1036" spans="1:6" s="93" customFormat="1" ht="38.25" customHeight="1" x14ac:dyDescent="0.3">
      <c r="A1036" s="142">
        <v>1031</v>
      </c>
      <c r="B1036" s="105" t="s">
        <v>192</v>
      </c>
      <c r="C1036" s="73" t="s">
        <v>15</v>
      </c>
      <c r="D1036" s="74"/>
      <c r="E1036" s="139">
        <v>0</v>
      </c>
      <c r="F1036" s="70"/>
    </row>
    <row r="1037" spans="1:6" s="93" customFormat="1" ht="38.25" customHeight="1" x14ac:dyDescent="0.3">
      <c r="A1037" s="142">
        <v>1032</v>
      </c>
      <c r="B1037" s="105" t="s">
        <v>1124</v>
      </c>
      <c r="C1037" s="73" t="s">
        <v>15</v>
      </c>
      <c r="D1037" s="74"/>
      <c r="E1037" s="139">
        <v>0</v>
      </c>
      <c r="F1037" s="70"/>
    </row>
    <row r="1038" spans="1:6" s="93" customFormat="1" ht="38.25" customHeight="1" x14ac:dyDescent="0.3">
      <c r="A1038" s="142">
        <v>1033</v>
      </c>
      <c r="B1038" s="105" t="s">
        <v>1068</v>
      </c>
      <c r="C1038" s="73" t="s">
        <v>15</v>
      </c>
      <c r="D1038" s="74"/>
      <c r="E1038" s="139">
        <v>0</v>
      </c>
      <c r="F1038" s="70"/>
    </row>
    <row r="1039" spans="1:6" s="93" customFormat="1" ht="38.25" customHeight="1" x14ac:dyDescent="0.3">
      <c r="A1039" s="142">
        <v>1034</v>
      </c>
      <c r="B1039" s="105" t="s">
        <v>193</v>
      </c>
      <c r="C1039" s="73" t="s">
        <v>15</v>
      </c>
      <c r="D1039" s="74"/>
      <c r="E1039" s="139">
        <v>0</v>
      </c>
      <c r="F1039" s="70"/>
    </row>
    <row r="1040" spans="1:6" s="93" customFormat="1" ht="38.25" customHeight="1" x14ac:dyDescent="0.3">
      <c r="A1040" s="142">
        <v>1035</v>
      </c>
      <c r="B1040" s="105" t="s">
        <v>194</v>
      </c>
      <c r="C1040" s="73" t="s">
        <v>15</v>
      </c>
      <c r="D1040" s="74"/>
      <c r="E1040" s="139">
        <v>0</v>
      </c>
      <c r="F1040" s="70"/>
    </row>
    <row r="1041" spans="1:6" s="93" customFormat="1" ht="38.25" customHeight="1" x14ac:dyDescent="0.3">
      <c r="A1041" s="142">
        <v>1036</v>
      </c>
      <c r="B1041" s="105" t="s">
        <v>446</v>
      </c>
      <c r="C1041" s="73" t="s">
        <v>15</v>
      </c>
      <c r="D1041" s="74"/>
      <c r="E1041" s="139">
        <v>0</v>
      </c>
      <c r="F1041" s="70"/>
    </row>
    <row r="1042" spans="1:6" s="93" customFormat="1" ht="38.25" customHeight="1" x14ac:dyDescent="0.3">
      <c r="A1042" s="142">
        <v>1037</v>
      </c>
      <c r="B1042" s="105" t="s">
        <v>447</v>
      </c>
      <c r="C1042" s="73" t="s">
        <v>15</v>
      </c>
      <c r="D1042" s="74"/>
      <c r="E1042" s="139">
        <v>0</v>
      </c>
      <c r="F1042" s="70"/>
    </row>
    <row r="1043" spans="1:6" s="93" customFormat="1" ht="38.25" customHeight="1" x14ac:dyDescent="0.3">
      <c r="A1043" s="142">
        <v>1038</v>
      </c>
      <c r="B1043" s="105" t="s">
        <v>195</v>
      </c>
      <c r="C1043" s="73" t="s">
        <v>15</v>
      </c>
      <c r="D1043" s="74"/>
      <c r="E1043" s="139">
        <v>0</v>
      </c>
      <c r="F1043" s="70"/>
    </row>
    <row r="1044" spans="1:6" s="93" customFormat="1" ht="38.25" customHeight="1" x14ac:dyDescent="0.3">
      <c r="A1044" s="142">
        <v>1039</v>
      </c>
      <c r="B1044" s="105" t="s">
        <v>196</v>
      </c>
      <c r="C1044" s="73" t="s">
        <v>15</v>
      </c>
      <c r="D1044" s="74"/>
      <c r="E1044" s="139">
        <v>0</v>
      </c>
      <c r="F1044" s="70"/>
    </row>
    <row r="1045" spans="1:6" s="93" customFormat="1" ht="38.25" customHeight="1" x14ac:dyDescent="0.3">
      <c r="A1045" s="142">
        <v>1040</v>
      </c>
      <c r="B1045" s="105" t="s">
        <v>197</v>
      </c>
      <c r="C1045" s="73" t="s">
        <v>15</v>
      </c>
      <c r="D1045" s="74"/>
      <c r="E1045" s="139">
        <v>0</v>
      </c>
      <c r="F1045" s="70"/>
    </row>
    <row r="1046" spans="1:6" s="93" customFormat="1" ht="38.25" customHeight="1" x14ac:dyDescent="0.3">
      <c r="A1046" s="142">
        <v>1041</v>
      </c>
      <c r="B1046" s="105" t="s">
        <v>198</v>
      </c>
      <c r="C1046" s="73" t="s">
        <v>15</v>
      </c>
      <c r="D1046" s="74"/>
      <c r="E1046" s="139">
        <v>0</v>
      </c>
      <c r="F1046" s="70"/>
    </row>
    <row r="1047" spans="1:6" s="93" customFormat="1" ht="38.25" customHeight="1" x14ac:dyDescent="0.3">
      <c r="A1047" s="142">
        <v>1042</v>
      </c>
      <c r="B1047" s="105" t="s">
        <v>1829</v>
      </c>
      <c r="C1047" s="73" t="s">
        <v>15</v>
      </c>
      <c r="D1047" s="74"/>
      <c r="E1047" s="139">
        <v>0</v>
      </c>
      <c r="F1047" s="70"/>
    </row>
    <row r="1048" spans="1:6" s="93" customFormat="1" ht="38.25" customHeight="1" x14ac:dyDescent="0.3">
      <c r="A1048" s="142">
        <v>1043</v>
      </c>
      <c r="B1048" s="105" t="s">
        <v>1562</v>
      </c>
      <c r="C1048" s="73" t="s">
        <v>15</v>
      </c>
      <c r="D1048" s="74"/>
      <c r="E1048" s="139">
        <v>0</v>
      </c>
      <c r="F1048" s="70"/>
    </row>
    <row r="1049" spans="1:6" s="93" customFormat="1" ht="38.25" customHeight="1" x14ac:dyDescent="0.3">
      <c r="A1049" s="142">
        <v>1044</v>
      </c>
      <c r="B1049" s="105" t="s">
        <v>1106</v>
      </c>
      <c r="C1049" s="73" t="s">
        <v>15</v>
      </c>
      <c r="D1049" s="74"/>
      <c r="E1049" s="139">
        <v>0</v>
      </c>
      <c r="F1049" s="70"/>
    </row>
    <row r="1050" spans="1:6" s="93" customFormat="1" ht="38.25" customHeight="1" x14ac:dyDescent="0.3">
      <c r="A1050" s="142">
        <v>1045</v>
      </c>
      <c r="B1050" s="105" t="s">
        <v>1560</v>
      </c>
      <c r="C1050" s="73" t="s">
        <v>15</v>
      </c>
      <c r="D1050" s="74"/>
      <c r="E1050" s="139">
        <v>0</v>
      </c>
      <c r="F1050" s="70"/>
    </row>
    <row r="1051" spans="1:6" s="93" customFormat="1" ht="38.25" customHeight="1" x14ac:dyDescent="0.3">
      <c r="A1051" s="142">
        <v>1046</v>
      </c>
      <c r="B1051" s="105" t="s">
        <v>407</v>
      </c>
      <c r="C1051" s="73" t="s">
        <v>15</v>
      </c>
      <c r="D1051" s="74"/>
      <c r="E1051" s="139">
        <v>0</v>
      </c>
      <c r="F1051" s="70"/>
    </row>
    <row r="1052" spans="1:6" s="93" customFormat="1" ht="38.25" customHeight="1" x14ac:dyDescent="0.3">
      <c r="A1052" s="142">
        <v>1047</v>
      </c>
      <c r="B1052" s="105" t="s">
        <v>500</v>
      </c>
      <c r="C1052" s="73" t="s">
        <v>15</v>
      </c>
      <c r="D1052" s="74" t="s">
        <v>1237</v>
      </c>
      <c r="E1052" s="139">
        <v>0</v>
      </c>
      <c r="F1052" s="70"/>
    </row>
    <row r="1053" spans="1:6" s="93" customFormat="1" ht="38.25" customHeight="1" x14ac:dyDescent="0.3">
      <c r="A1053" s="142">
        <v>1048</v>
      </c>
      <c r="B1053" s="105" t="s">
        <v>1128</v>
      </c>
      <c r="C1053" s="73" t="s">
        <v>105</v>
      </c>
      <c r="D1053" s="74" t="s">
        <v>1156</v>
      </c>
      <c r="E1053" s="139">
        <v>0</v>
      </c>
      <c r="F1053" s="70"/>
    </row>
    <row r="1054" spans="1:6" s="93" customFormat="1" ht="38.25" customHeight="1" x14ac:dyDescent="0.3">
      <c r="A1054" s="142">
        <v>1049</v>
      </c>
      <c r="B1054" s="105" t="s">
        <v>1113</v>
      </c>
      <c r="C1054" s="73" t="s">
        <v>126</v>
      </c>
      <c r="D1054" s="74"/>
      <c r="E1054" s="139">
        <v>0</v>
      </c>
      <c r="F1054" s="70"/>
    </row>
    <row r="1055" spans="1:6" s="93" customFormat="1" ht="38.25" customHeight="1" x14ac:dyDescent="0.3">
      <c r="A1055" s="142">
        <v>1050</v>
      </c>
      <c r="B1055" s="105" t="s">
        <v>1069</v>
      </c>
      <c r="C1055" s="73" t="s">
        <v>173</v>
      </c>
      <c r="D1055" s="74"/>
      <c r="E1055" s="139">
        <v>0</v>
      </c>
      <c r="F1055" s="70"/>
    </row>
    <row r="1056" spans="1:6" s="93" customFormat="1" ht="38.25" customHeight="1" x14ac:dyDescent="0.3">
      <c r="A1056" s="142">
        <v>1051</v>
      </c>
      <c r="B1056" s="105" t="s">
        <v>1410</v>
      </c>
      <c r="C1056" s="73" t="s">
        <v>15</v>
      </c>
      <c r="D1056" s="74" t="s">
        <v>1411</v>
      </c>
      <c r="E1056" s="139">
        <v>0</v>
      </c>
      <c r="F1056" s="70"/>
    </row>
    <row r="1057" spans="1:6" s="93" customFormat="1" ht="38.25" customHeight="1" x14ac:dyDescent="0.3">
      <c r="A1057" s="142">
        <v>1052</v>
      </c>
      <c r="B1057" s="105" t="s">
        <v>1412</v>
      </c>
      <c r="C1057" s="73" t="s">
        <v>15</v>
      </c>
      <c r="D1057" s="74"/>
      <c r="E1057" s="139">
        <v>0</v>
      </c>
      <c r="F1057" s="70"/>
    </row>
    <row r="1058" spans="1:6" s="93" customFormat="1" ht="38.25" customHeight="1" x14ac:dyDescent="0.3">
      <c r="A1058" s="142">
        <v>1053</v>
      </c>
      <c r="B1058" s="105" t="s">
        <v>1070</v>
      </c>
      <c r="C1058" s="73" t="s">
        <v>15</v>
      </c>
      <c r="D1058" s="74"/>
      <c r="E1058" s="139">
        <v>0</v>
      </c>
      <c r="F1058" s="70"/>
    </row>
    <row r="1059" spans="1:6" s="93" customFormat="1" ht="38.25" customHeight="1" x14ac:dyDescent="0.3">
      <c r="A1059" s="142">
        <v>1054</v>
      </c>
      <c r="B1059" s="105" t="s">
        <v>1182</v>
      </c>
      <c r="C1059" s="73" t="s">
        <v>82</v>
      </c>
      <c r="D1059" s="74"/>
      <c r="E1059" s="139">
        <v>0</v>
      </c>
      <c r="F1059" s="70"/>
    </row>
    <row r="1060" spans="1:6" s="93" customFormat="1" ht="38.25" customHeight="1" x14ac:dyDescent="0.3">
      <c r="A1060" s="142">
        <v>1055</v>
      </c>
      <c r="B1060" s="105" t="s">
        <v>408</v>
      </c>
      <c r="C1060" s="73" t="s">
        <v>15</v>
      </c>
      <c r="D1060" s="74"/>
      <c r="E1060" s="139">
        <v>0</v>
      </c>
      <c r="F1060" s="70"/>
    </row>
    <row r="1061" spans="1:6" s="93" customFormat="1" ht="38.25" customHeight="1" x14ac:dyDescent="0.3">
      <c r="A1061" s="142">
        <v>1056</v>
      </c>
      <c r="B1061" s="105" t="s">
        <v>1413</v>
      </c>
      <c r="C1061" s="73" t="s">
        <v>15</v>
      </c>
      <c r="D1061" s="74"/>
      <c r="E1061" s="139">
        <v>0</v>
      </c>
      <c r="F1061" s="70"/>
    </row>
    <row r="1062" spans="1:6" s="93" customFormat="1" ht="38.25" customHeight="1" x14ac:dyDescent="0.3">
      <c r="A1062" s="142">
        <v>1057</v>
      </c>
      <c r="B1062" s="105" t="s">
        <v>409</v>
      </c>
      <c r="C1062" s="73" t="s">
        <v>15</v>
      </c>
      <c r="D1062" s="74"/>
      <c r="E1062" s="139">
        <v>0</v>
      </c>
      <c r="F1062" s="70"/>
    </row>
    <row r="1063" spans="1:6" s="93" customFormat="1" ht="38.25" customHeight="1" x14ac:dyDescent="0.3">
      <c r="A1063" s="142">
        <v>1058</v>
      </c>
      <c r="B1063" s="105" t="s">
        <v>410</v>
      </c>
      <c r="C1063" s="73" t="s">
        <v>15</v>
      </c>
      <c r="D1063" s="74"/>
      <c r="E1063" s="139">
        <v>0</v>
      </c>
      <c r="F1063" s="70"/>
    </row>
    <row r="1064" spans="1:6" s="93" customFormat="1" ht="38.25" customHeight="1" x14ac:dyDescent="0.3">
      <c r="A1064" s="142">
        <v>1059</v>
      </c>
      <c r="B1064" s="105" t="s">
        <v>411</v>
      </c>
      <c r="C1064" s="73" t="s">
        <v>15</v>
      </c>
      <c r="D1064" s="74"/>
      <c r="E1064" s="139">
        <v>0</v>
      </c>
      <c r="F1064" s="70"/>
    </row>
    <row r="1065" spans="1:6" s="93" customFormat="1" ht="38.25" customHeight="1" x14ac:dyDescent="0.3">
      <c r="A1065" s="142">
        <v>1060</v>
      </c>
      <c r="B1065" s="105" t="s">
        <v>412</v>
      </c>
      <c r="C1065" s="73" t="s">
        <v>15</v>
      </c>
      <c r="D1065" s="74"/>
      <c r="E1065" s="139">
        <v>0</v>
      </c>
      <c r="F1065" s="70"/>
    </row>
    <row r="1066" spans="1:6" s="93" customFormat="1" ht="38.25" customHeight="1" x14ac:dyDescent="0.3">
      <c r="A1066" s="142">
        <v>1061</v>
      </c>
      <c r="B1066" s="105" t="s">
        <v>1830</v>
      </c>
      <c r="C1066" s="73" t="s">
        <v>15</v>
      </c>
      <c r="D1066" s="74"/>
      <c r="E1066" s="139">
        <v>0</v>
      </c>
      <c r="F1066" s="70"/>
    </row>
    <row r="1067" spans="1:6" s="93" customFormat="1" ht="38.25" customHeight="1" x14ac:dyDescent="0.3">
      <c r="A1067" s="142">
        <v>1062</v>
      </c>
      <c r="B1067" s="105" t="s">
        <v>1831</v>
      </c>
      <c r="C1067" s="73" t="s">
        <v>15</v>
      </c>
      <c r="D1067" s="74" t="s">
        <v>1832</v>
      </c>
      <c r="E1067" s="139">
        <v>0</v>
      </c>
      <c r="F1067" s="70"/>
    </row>
    <row r="1068" spans="1:6" s="93" customFormat="1" ht="38.25" customHeight="1" x14ac:dyDescent="0.3">
      <c r="A1068" s="142">
        <v>1063</v>
      </c>
      <c r="B1068" s="105" t="s">
        <v>1833</v>
      </c>
      <c r="C1068" s="73" t="s">
        <v>15</v>
      </c>
      <c r="D1068" s="74" t="s">
        <v>1832</v>
      </c>
      <c r="E1068" s="139">
        <v>0</v>
      </c>
      <c r="F1068" s="70"/>
    </row>
    <row r="1069" spans="1:6" s="93" customFormat="1" ht="38.25" customHeight="1" x14ac:dyDescent="0.3">
      <c r="A1069" s="142">
        <v>1064</v>
      </c>
      <c r="B1069" s="105" t="s">
        <v>1071</v>
      </c>
      <c r="C1069" s="73" t="s">
        <v>173</v>
      </c>
      <c r="D1069" s="74"/>
      <c r="E1069" s="139">
        <v>0</v>
      </c>
      <c r="F1069" s="70"/>
    </row>
    <row r="1070" spans="1:6" s="93" customFormat="1" ht="38.25" customHeight="1" x14ac:dyDescent="0.3">
      <c r="A1070" s="142">
        <v>1065</v>
      </c>
      <c r="B1070" s="105" t="s">
        <v>413</v>
      </c>
      <c r="C1070" s="73" t="s">
        <v>13</v>
      </c>
      <c r="D1070" s="74"/>
      <c r="E1070" s="139">
        <v>0</v>
      </c>
      <c r="F1070" s="70"/>
    </row>
    <row r="1071" spans="1:6" s="93" customFormat="1" ht="38.25" customHeight="1" x14ac:dyDescent="0.3">
      <c r="A1071" s="142">
        <v>1066</v>
      </c>
      <c r="B1071" s="105" t="s">
        <v>414</v>
      </c>
      <c r="C1071" s="73" t="s">
        <v>15</v>
      </c>
      <c r="D1071" s="74"/>
      <c r="E1071" s="139">
        <v>0</v>
      </c>
      <c r="F1071" s="70"/>
    </row>
    <row r="1072" spans="1:6" s="93" customFormat="1" ht="38.25" customHeight="1" x14ac:dyDescent="0.3">
      <c r="A1072" s="142">
        <v>1067</v>
      </c>
      <c r="B1072" s="105" t="s">
        <v>415</v>
      </c>
      <c r="C1072" s="73" t="s">
        <v>15</v>
      </c>
      <c r="D1072" s="74"/>
      <c r="E1072" s="139">
        <v>0</v>
      </c>
      <c r="F1072" s="70"/>
    </row>
    <row r="1073" spans="1:6" s="93" customFormat="1" ht="38.25" customHeight="1" x14ac:dyDescent="0.3">
      <c r="A1073" s="142">
        <v>1068</v>
      </c>
      <c r="B1073" s="105" t="s">
        <v>416</v>
      </c>
      <c r="C1073" s="73" t="s">
        <v>13</v>
      </c>
      <c r="D1073" s="74"/>
      <c r="E1073" s="139">
        <v>0</v>
      </c>
      <c r="F1073" s="70"/>
    </row>
    <row r="1074" spans="1:6" s="93" customFormat="1" ht="38.25" customHeight="1" x14ac:dyDescent="0.3">
      <c r="A1074" s="142">
        <v>1069</v>
      </c>
      <c r="B1074" s="105" t="s">
        <v>1098</v>
      </c>
      <c r="C1074" s="73" t="s">
        <v>15</v>
      </c>
      <c r="D1074" s="74" t="s">
        <v>1414</v>
      </c>
      <c r="E1074" s="139">
        <v>0</v>
      </c>
      <c r="F1074" s="70"/>
    </row>
    <row r="1075" spans="1:6" s="93" customFormat="1" ht="38.25" customHeight="1" x14ac:dyDescent="0.3">
      <c r="A1075" s="142">
        <v>1070</v>
      </c>
      <c r="B1075" s="105" t="s">
        <v>417</v>
      </c>
      <c r="C1075" s="73" t="s">
        <v>13</v>
      </c>
      <c r="D1075" s="74"/>
      <c r="E1075" s="139">
        <v>0</v>
      </c>
      <c r="F1075" s="70"/>
    </row>
    <row r="1076" spans="1:6" s="93" customFormat="1" ht="38.25" customHeight="1" x14ac:dyDescent="0.3">
      <c r="A1076" s="142">
        <v>1071</v>
      </c>
      <c r="B1076" s="105" t="s">
        <v>418</v>
      </c>
      <c r="C1076" s="73" t="s">
        <v>13</v>
      </c>
      <c r="D1076" s="74"/>
      <c r="E1076" s="139">
        <v>0</v>
      </c>
      <c r="F1076" s="70"/>
    </row>
    <row r="1077" spans="1:6" s="93" customFormat="1" ht="38.25" customHeight="1" x14ac:dyDescent="0.3">
      <c r="A1077" s="142">
        <v>1072</v>
      </c>
      <c r="B1077" s="105" t="s">
        <v>419</v>
      </c>
      <c r="C1077" s="73" t="s">
        <v>15</v>
      </c>
      <c r="D1077" s="74"/>
      <c r="E1077" s="139">
        <v>0</v>
      </c>
      <c r="F1077" s="70"/>
    </row>
    <row r="1078" spans="1:6" s="93" customFormat="1" ht="38.25" customHeight="1" x14ac:dyDescent="0.3">
      <c r="A1078" s="142">
        <v>1073</v>
      </c>
      <c r="B1078" s="105" t="s">
        <v>420</v>
      </c>
      <c r="C1078" s="73" t="s">
        <v>421</v>
      </c>
      <c r="D1078" s="74"/>
      <c r="E1078" s="139">
        <v>0</v>
      </c>
      <c r="F1078" s="70"/>
    </row>
    <row r="1079" spans="1:6" s="93" customFormat="1" ht="38.25" customHeight="1" x14ac:dyDescent="0.3">
      <c r="A1079" s="142">
        <v>1074</v>
      </c>
      <c r="B1079" s="105" t="s">
        <v>422</v>
      </c>
      <c r="C1079" s="73" t="s">
        <v>15</v>
      </c>
      <c r="D1079" s="74"/>
      <c r="E1079" s="139">
        <v>0</v>
      </c>
      <c r="F1079" s="70"/>
    </row>
    <row r="1080" spans="1:6" s="93" customFormat="1" ht="38.25" customHeight="1" x14ac:dyDescent="0.3">
      <c r="A1080" s="142">
        <v>1075</v>
      </c>
      <c r="B1080" s="105" t="s">
        <v>423</v>
      </c>
      <c r="C1080" s="73" t="s">
        <v>15</v>
      </c>
      <c r="D1080" s="74"/>
      <c r="E1080" s="139">
        <v>0</v>
      </c>
      <c r="F1080" s="70"/>
    </row>
    <row r="1081" spans="1:6" s="93" customFormat="1" ht="38.25" customHeight="1" x14ac:dyDescent="0.3">
      <c r="A1081" s="142">
        <v>1076</v>
      </c>
      <c r="B1081" s="105" t="s">
        <v>424</v>
      </c>
      <c r="C1081" s="73" t="s">
        <v>15</v>
      </c>
      <c r="D1081" s="74"/>
      <c r="E1081" s="139">
        <v>0</v>
      </c>
      <c r="F1081" s="70"/>
    </row>
    <row r="1082" spans="1:6" s="93" customFormat="1" ht="38.25" customHeight="1" x14ac:dyDescent="0.3">
      <c r="A1082" s="142">
        <v>1077</v>
      </c>
      <c r="B1082" s="105" t="s">
        <v>139</v>
      </c>
      <c r="C1082" s="73" t="s">
        <v>8</v>
      </c>
      <c r="D1082" s="74"/>
      <c r="E1082" s="139">
        <v>0</v>
      </c>
      <c r="F1082" s="70"/>
    </row>
    <row r="1083" spans="1:6" s="93" customFormat="1" ht="38.25" customHeight="1" x14ac:dyDescent="0.3">
      <c r="A1083" s="142">
        <v>1078</v>
      </c>
      <c r="B1083" s="105" t="s">
        <v>704</v>
      </c>
      <c r="C1083" s="73" t="s">
        <v>8</v>
      </c>
      <c r="D1083" s="74" t="s">
        <v>1048</v>
      </c>
      <c r="E1083" s="139">
        <v>0</v>
      </c>
      <c r="F1083" s="70"/>
    </row>
    <row r="1084" spans="1:6" s="93" customFormat="1" ht="38.25" customHeight="1" x14ac:dyDescent="0.3">
      <c r="A1084" s="142">
        <v>1079</v>
      </c>
      <c r="B1084" s="105" t="s">
        <v>705</v>
      </c>
      <c r="C1084" s="73" t="s">
        <v>15</v>
      </c>
      <c r="D1084" s="74" t="s">
        <v>1049</v>
      </c>
      <c r="E1084" s="139">
        <v>0</v>
      </c>
      <c r="F1084" s="70"/>
    </row>
    <row r="1085" spans="1:6" s="93" customFormat="1" ht="38.25" customHeight="1" x14ac:dyDescent="0.3">
      <c r="A1085" s="142">
        <v>1080</v>
      </c>
      <c r="B1085" s="105" t="s">
        <v>1046</v>
      </c>
      <c r="C1085" s="73" t="s">
        <v>8</v>
      </c>
      <c r="D1085" s="74" t="s">
        <v>1049</v>
      </c>
      <c r="E1085" s="139">
        <v>0</v>
      </c>
      <c r="F1085" s="70"/>
    </row>
    <row r="1086" spans="1:6" s="93" customFormat="1" ht="38.25" customHeight="1" x14ac:dyDescent="0.3">
      <c r="A1086" s="142">
        <v>1081</v>
      </c>
      <c r="B1086" s="105" t="s">
        <v>1047</v>
      </c>
      <c r="C1086" s="73" t="s">
        <v>8</v>
      </c>
      <c r="D1086" s="74" t="s">
        <v>1049</v>
      </c>
      <c r="E1086" s="139">
        <v>0</v>
      </c>
      <c r="F1086" s="70"/>
    </row>
    <row r="1087" spans="1:6" s="93" customFormat="1" ht="38.25" customHeight="1" x14ac:dyDescent="0.3">
      <c r="A1087" s="142">
        <v>1082</v>
      </c>
      <c r="B1087" s="105" t="s">
        <v>1334</v>
      </c>
      <c r="C1087" s="73" t="s">
        <v>8</v>
      </c>
      <c r="D1087" s="74"/>
      <c r="E1087" s="139">
        <v>0</v>
      </c>
      <c r="F1087" s="70"/>
    </row>
    <row r="1088" spans="1:6" s="93" customFormat="1" ht="38.25" customHeight="1" x14ac:dyDescent="0.3">
      <c r="A1088" s="142">
        <v>1083</v>
      </c>
      <c r="B1088" s="105" t="s">
        <v>425</v>
      </c>
      <c r="C1088" s="73" t="s">
        <v>15</v>
      </c>
      <c r="D1088" s="74" t="s">
        <v>1156</v>
      </c>
      <c r="E1088" s="139">
        <v>0</v>
      </c>
      <c r="F1088" s="70"/>
    </row>
    <row r="1089" spans="1:7" s="93" customFormat="1" ht="38.25" customHeight="1" x14ac:dyDescent="0.3">
      <c r="A1089" s="142">
        <v>1084</v>
      </c>
      <c r="B1089" s="105" t="s">
        <v>1132</v>
      </c>
      <c r="C1089" s="73" t="s">
        <v>15</v>
      </c>
      <c r="D1089" s="74"/>
      <c r="E1089" s="139">
        <v>0</v>
      </c>
      <c r="F1089" s="70"/>
    </row>
    <row r="1090" spans="1:7" s="93" customFormat="1" ht="38.25" customHeight="1" x14ac:dyDescent="0.3">
      <c r="A1090" s="142">
        <v>1085</v>
      </c>
      <c r="B1090" s="105" t="s">
        <v>426</v>
      </c>
      <c r="C1090" s="73" t="s">
        <v>15</v>
      </c>
      <c r="D1090" s="74"/>
      <c r="E1090" s="139">
        <v>0</v>
      </c>
      <c r="F1090" s="70"/>
    </row>
    <row r="1091" spans="1:7" s="93" customFormat="1" ht="38.25" customHeight="1" x14ac:dyDescent="0.3">
      <c r="A1091" s="142">
        <v>1086</v>
      </c>
      <c r="B1091" s="105" t="s">
        <v>1064</v>
      </c>
      <c r="C1091" s="73" t="s">
        <v>15</v>
      </c>
      <c r="D1091" s="74" t="s">
        <v>1065</v>
      </c>
      <c r="E1091" s="139">
        <v>0</v>
      </c>
      <c r="F1091" s="70"/>
    </row>
    <row r="1092" spans="1:7" s="93" customFormat="1" ht="38.25" customHeight="1" x14ac:dyDescent="0.3">
      <c r="A1092" s="142">
        <v>1087</v>
      </c>
      <c r="B1092" s="105" t="s">
        <v>1415</v>
      </c>
      <c r="C1092" s="73" t="s">
        <v>15</v>
      </c>
      <c r="D1092" s="74" t="s">
        <v>1416</v>
      </c>
      <c r="E1092" s="139">
        <v>0</v>
      </c>
      <c r="F1092" s="70"/>
    </row>
    <row r="1093" spans="1:7" s="93" customFormat="1" ht="38.25" customHeight="1" x14ac:dyDescent="0.3">
      <c r="A1093" s="142">
        <v>1088</v>
      </c>
      <c r="B1093" s="105" t="s">
        <v>1183</v>
      </c>
      <c r="C1093" s="73" t="s">
        <v>15</v>
      </c>
      <c r="D1093" s="74" t="s">
        <v>1067</v>
      </c>
      <c r="E1093" s="139">
        <v>0</v>
      </c>
      <c r="F1093" s="70"/>
    </row>
    <row r="1094" spans="1:7" s="93" customFormat="1" ht="38.25" customHeight="1" x14ac:dyDescent="0.3">
      <c r="A1094" s="142">
        <v>1089</v>
      </c>
      <c r="B1094" s="105" t="s">
        <v>1417</v>
      </c>
      <c r="C1094" s="73" t="s">
        <v>15</v>
      </c>
      <c r="D1094" s="74" t="s">
        <v>1418</v>
      </c>
      <c r="E1094" s="139">
        <v>0</v>
      </c>
      <c r="F1094" s="70"/>
    </row>
    <row r="1095" spans="1:7" s="93" customFormat="1" ht="38.25" customHeight="1" x14ac:dyDescent="0.3">
      <c r="A1095" s="142">
        <v>1090</v>
      </c>
      <c r="B1095" s="105" t="s">
        <v>1066</v>
      </c>
      <c r="C1095" s="73" t="s">
        <v>15</v>
      </c>
      <c r="D1095" s="74" t="s">
        <v>1065</v>
      </c>
      <c r="E1095" s="139">
        <v>0</v>
      </c>
      <c r="F1095" s="70"/>
    </row>
    <row r="1096" spans="1:7" s="93" customFormat="1" ht="38.25" customHeight="1" x14ac:dyDescent="0.3">
      <c r="A1096" s="142">
        <v>1091</v>
      </c>
      <c r="B1096" s="105" t="s">
        <v>1834</v>
      </c>
      <c r="C1096" s="73" t="s">
        <v>15</v>
      </c>
      <c r="D1096" s="74" t="s">
        <v>1835</v>
      </c>
      <c r="E1096" s="139">
        <v>0</v>
      </c>
      <c r="F1096" s="70"/>
      <c r="G1096" s="115"/>
    </row>
    <row r="1097" spans="1:7" s="93" customFormat="1" ht="38.25" customHeight="1" x14ac:dyDescent="0.3">
      <c r="A1097" s="142">
        <v>1092</v>
      </c>
      <c r="B1097" s="105" t="s">
        <v>1590</v>
      </c>
      <c r="C1097" s="73" t="s">
        <v>15</v>
      </c>
      <c r="D1097" s="74"/>
      <c r="E1097" s="139">
        <v>0</v>
      </c>
      <c r="F1097" s="70"/>
    </row>
    <row r="1098" spans="1:7" s="93" customFormat="1" ht="38.25" customHeight="1" x14ac:dyDescent="0.3">
      <c r="A1098" s="142">
        <v>1093</v>
      </c>
      <c r="B1098" s="105" t="s">
        <v>1836</v>
      </c>
      <c r="C1098" s="73" t="s">
        <v>15</v>
      </c>
      <c r="D1098" s="74" t="s">
        <v>1593</v>
      </c>
      <c r="E1098" s="139">
        <v>0</v>
      </c>
      <c r="F1098" s="70"/>
    </row>
    <row r="1099" spans="1:7" s="93" customFormat="1" ht="38.25" customHeight="1" x14ac:dyDescent="0.3">
      <c r="A1099" s="142">
        <v>1094</v>
      </c>
      <c r="B1099" s="105" t="s">
        <v>1837</v>
      </c>
      <c r="C1099" s="73" t="s">
        <v>1180</v>
      </c>
      <c r="D1099" s="74" t="s">
        <v>1838</v>
      </c>
      <c r="E1099" s="139">
        <v>0</v>
      </c>
      <c r="F1099" s="70"/>
    </row>
    <row r="1100" spans="1:7" s="93" customFormat="1" ht="38.25" customHeight="1" x14ac:dyDescent="0.3">
      <c r="A1100" s="142">
        <v>1095</v>
      </c>
      <c r="B1100" s="105" t="s">
        <v>1591</v>
      </c>
      <c r="C1100" s="73" t="s">
        <v>15</v>
      </c>
      <c r="D1100" s="74" t="s">
        <v>1594</v>
      </c>
      <c r="E1100" s="139">
        <v>0</v>
      </c>
      <c r="F1100" s="70"/>
    </row>
    <row r="1101" spans="1:7" s="93" customFormat="1" ht="38.25" customHeight="1" x14ac:dyDescent="0.3">
      <c r="A1101" s="142">
        <v>1096</v>
      </c>
      <c r="B1101" s="105" t="s">
        <v>1592</v>
      </c>
      <c r="C1101" s="73" t="s">
        <v>15</v>
      </c>
      <c r="D1101" s="74" t="s">
        <v>1595</v>
      </c>
      <c r="E1101" s="139">
        <v>0</v>
      </c>
      <c r="F1101" s="70"/>
    </row>
    <row r="1102" spans="1:7" s="93" customFormat="1" ht="38.25" customHeight="1" x14ac:dyDescent="0.3">
      <c r="A1102" s="142">
        <v>1097</v>
      </c>
      <c r="B1102" s="105" t="s">
        <v>1839</v>
      </c>
      <c r="C1102" s="73" t="s">
        <v>15</v>
      </c>
      <c r="D1102" s="74" t="s">
        <v>1840</v>
      </c>
      <c r="E1102" s="139">
        <v>0</v>
      </c>
      <c r="F1102" s="70"/>
    </row>
    <row r="1103" spans="1:7" s="93" customFormat="1" ht="38.25" customHeight="1" x14ac:dyDescent="0.3">
      <c r="A1103" s="142">
        <v>1098</v>
      </c>
      <c r="B1103" s="105" t="s">
        <v>1841</v>
      </c>
      <c r="C1103" s="73" t="s">
        <v>15</v>
      </c>
      <c r="D1103" s="74" t="s">
        <v>1596</v>
      </c>
      <c r="E1103" s="139">
        <v>0</v>
      </c>
      <c r="F1103" s="70"/>
    </row>
    <row r="1104" spans="1:7" s="93" customFormat="1" ht="38.25" customHeight="1" x14ac:dyDescent="0.3">
      <c r="A1104" s="142">
        <v>1099</v>
      </c>
      <c r="B1104" s="105" t="s">
        <v>1091</v>
      </c>
      <c r="C1104" s="73" t="s">
        <v>126</v>
      </c>
      <c r="D1104" s="74"/>
      <c r="E1104" s="139">
        <v>0</v>
      </c>
      <c r="F1104" s="70"/>
    </row>
    <row r="1105" spans="1:6" s="93" customFormat="1" ht="38.25" customHeight="1" x14ac:dyDescent="0.3">
      <c r="A1105" s="142">
        <v>1100</v>
      </c>
      <c r="B1105" s="105" t="s">
        <v>1134</v>
      </c>
      <c r="C1105" s="73" t="s">
        <v>15</v>
      </c>
      <c r="D1105" s="74"/>
      <c r="E1105" s="139">
        <v>0</v>
      </c>
      <c r="F1105" s="70"/>
    </row>
    <row r="1106" spans="1:6" s="93" customFormat="1" ht="38.25" customHeight="1" x14ac:dyDescent="0.3">
      <c r="A1106" s="142">
        <v>1101</v>
      </c>
      <c r="B1106" s="105" t="s">
        <v>1526</v>
      </c>
      <c r="C1106" s="73" t="s">
        <v>15</v>
      </c>
      <c r="D1106" s="74"/>
      <c r="E1106" s="139">
        <v>0</v>
      </c>
      <c r="F1106" s="70"/>
    </row>
    <row r="1107" spans="1:6" s="93" customFormat="1" ht="38.25" customHeight="1" x14ac:dyDescent="0.3">
      <c r="A1107" s="142">
        <v>1102</v>
      </c>
      <c r="B1107" s="105" t="s">
        <v>1842</v>
      </c>
      <c r="C1107" s="73" t="s">
        <v>15</v>
      </c>
      <c r="D1107" s="74" t="s">
        <v>1843</v>
      </c>
      <c r="E1107" s="139">
        <v>0</v>
      </c>
      <c r="F1107" s="70"/>
    </row>
    <row r="1108" spans="1:6" ht="16.5" customHeight="1" x14ac:dyDescent="0.3">
      <c r="A1108" s="141">
        <v>1103</v>
      </c>
      <c r="B1108" s="44" t="s">
        <v>427</v>
      </c>
      <c r="C1108" s="43"/>
      <c r="D1108" s="44"/>
      <c r="E1108" s="42"/>
      <c r="F1108" s="42"/>
    </row>
    <row r="1109" spans="1:6" s="93" customFormat="1" ht="38.25" customHeight="1" x14ac:dyDescent="0.3">
      <c r="A1109" s="142">
        <v>1104</v>
      </c>
      <c r="B1109" s="105" t="s">
        <v>2360</v>
      </c>
      <c r="C1109" s="73" t="s">
        <v>15</v>
      </c>
      <c r="D1109" s="74"/>
      <c r="E1109" s="139">
        <v>0</v>
      </c>
      <c r="F1109" s="70"/>
    </row>
    <row r="1110" spans="1:6" s="93" customFormat="1" ht="38.25" customHeight="1" x14ac:dyDescent="0.3">
      <c r="A1110" s="142">
        <v>1105</v>
      </c>
      <c r="B1110" s="105" t="s">
        <v>203</v>
      </c>
      <c r="C1110" s="73" t="s">
        <v>15</v>
      </c>
      <c r="D1110" s="74"/>
      <c r="E1110" s="139">
        <v>0</v>
      </c>
      <c r="F1110" s="70"/>
    </row>
    <row r="1111" spans="1:6" s="93" customFormat="1" ht="38.25" customHeight="1" x14ac:dyDescent="0.3">
      <c r="A1111" s="142">
        <v>1106</v>
      </c>
      <c r="B1111" s="105" t="s">
        <v>204</v>
      </c>
      <c r="C1111" s="73" t="s">
        <v>15</v>
      </c>
      <c r="D1111" s="74"/>
      <c r="E1111" s="139">
        <v>0</v>
      </c>
      <c r="F1111" s="70"/>
    </row>
    <row r="1112" spans="1:6" s="93" customFormat="1" ht="38.25" customHeight="1" x14ac:dyDescent="0.3">
      <c r="A1112" s="142">
        <v>1107</v>
      </c>
      <c r="B1112" s="105" t="s">
        <v>428</v>
      </c>
      <c r="C1112" s="73" t="s">
        <v>15</v>
      </c>
      <c r="D1112" s="74"/>
      <c r="E1112" s="139">
        <v>0</v>
      </c>
      <c r="F1112" s="70"/>
    </row>
    <row r="1113" spans="1:6" s="93" customFormat="1" ht="38.25" customHeight="1" x14ac:dyDescent="0.3">
      <c r="A1113" s="142">
        <v>1108</v>
      </c>
      <c r="B1113" s="105" t="s">
        <v>1419</v>
      </c>
      <c r="C1113" s="73" t="s">
        <v>15</v>
      </c>
      <c r="D1113" s="74"/>
      <c r="E1113" s="139">
        <v>0</v>
      </c>
      <c r="F1113" s="70"/>
    </row>
    <row r="1114" spans="1:6" s="93" customFormat="1" ht="38.25" customHeight="1" x14ac:dyDescent="0.3">
      <c r="A1114" s="142">
        <v>1109</v>
      </c>
      <c r="B1114" s="105" t="s">
        <v>1420</v>
      </c>
      <c r="C1114" s="73" t="s">
        <v>15</v>
      </c>
      <c r="D1114" s="74" t="s">
        <v>1421</v>
      </c>
      <c r="E1114" s="139">
        <v>0</v>
      </c>
      <c r="F1114" s="70"/>
    </row>
    <row r="1115" spans="1:6" ht="73.5" customHeight="1" x14ac:dyDescent="0.3">
      <c r="A1115" s="141">
        <v>1110</v>
      </c>
      <c r="B1115" s="44" t="s">
        <v>429</v>
      </c>
      <c r="C1115" s="43"/>
      <c r="D1115" s="44"/>
      <c r="E1115" s="42"/>
      <c r="F1115" s="42"/>
    </row>
    <row r="1116" spans="1:6" s="93" customFormat="1" ht="93.75" customHeight="1" x14ac:dyDescent="0.3">
      <c r="A1116" s="142">
        <v>1111</v>
      </c>
      <c r="B1116" s="105" t="s">
        <v>1844</v>
      </c>
      <c r="C1116" s="73" t="s">
        <v>15</v>
      </c>
      <c r="D1116" s="74" t="s">
        <v>1845</v>
      </c>
      <c r="E1116" s="139">
        <v>0</v>
      </c>
      <c r="F1116" s="70"/>
    </row>
    <row r="1117" spans="1:6" s="93" customFormat="1" ht="75.75" customHeight="1" x14ac:dyDescent="0.3">
      <c r="A1117" s="142">
        <v>1112</v>
      </c>
      <c r="B1117" s="105" t="s">
        <v>665</v>
      </c>
      <c r="C1117" s="73" t="s">
        <v>15</v>
      </c>
      <c r="D1117" s="74" t="s">
        <v>1063</v>
      </c>
      <c r="E1117" s="139">
        <v>0</v>
      </c>
      <c r="F1117" s="70"/>
    </row>
    <row r="1118" spans="1:6" ht="16.5" customHeight="1" x14ac:dyDescent="0.3">
      <c r="A1118" s="141">
        <v>1113</v>
      </c>
      <c r="B1118" s="44" t="s">
        <v>430</v>
      </c>
      <c r="C1118" s="43"/>
      <c r="D1118" s="44"/>
      <c r="E1118" s="42"/>
      <c r="F1118" s="42"/>
    </row>
    <row r="1119" spans="1:6" s="93" customFormat="1" ht="72" customHeight="1" x14ac:dyDescent="0.3">
      <c r="A1119" s="142">
        <v>1114</v>
      </c>
      <c r="B1119" s="105" t="s">
        <v>2287</v>
      </c>
      <c r="C1119" s="73" t="s">
        <v>15</v>
      </c>
      <c r="D1119" s="74" t="s">
        <v>2288</v>
      </c>
      <c r="E1119" s="139">
        <v>0</v>
      </c>
      <c r="F1119" s="70"/>
    </row>
    <row r="1120" spans="1:6" s="93" customFormat="1" ht="83.25" customHeight="1" x14ac:dyDescent="0.3">
      <c r="A1120" s="142">
        <v>1115</v>
      </c>
      <c r="B1120" s="105" t="s">
        <v>2291</v>
      </c>
      <c r="C1120" s="73" t="s">
        <v>15</v>
      </c>
      <c r="D1120" s="74" t="s">
        <v>2288</v>
      </c>
      <c r="E1120" s="139">
        <v>0</v>
      </c>
      <c r="F1120" s="70"/>
    </row>
    <row r="1121" spans="1:6" s="93" customFormat="1" ht="38.25" customHeight="1" x14ac:dyDescent="0.3">
      <c r="A1121" s="142">
        <v>1116</v>
      </c>
      <c r="B1121" s="105" t="s">
        <v>2292</v>
      </c>
      <c r="C1121" s="73" t="s">
        <v>8</v>
      </c>
      <c r="D1121" s="74" t="s">
        <v>2293</v>
      </c>
      <c r="E1121" s="139">
        <v>0</v>
      </c>
      <c r="F1121" s="70"/>
    </row>
    <row r="1122" spans="1:6" s="93" customFormat="1" ht="38.25" customHeight="1" x14ac:dyDescent="0.3">
      <c r="A1122" s="142">
        <v>1117</v>
      </c>
      <c r="B1122" s="105" t="s">
        <v>2289</v>
      </c>
      <c r="C1122" s="73" t="s">
        <v>8</v>
      </c>
      <c r="D1122" s="74" t="s">
        <v>2294</v>
      </c>
      <c r="E1122" s="139">
        <v>0</v>
      </c>
      <c r="F1122" s="70"/>
    </row>
    <row r="1123" spans="1:6" s="93" customFormat="1" ht="38.25" customHeight="1" x14ac:dyDescent="0.3">
      <c r="A1123" s="142">
        <v>1118</v>
      </c>
      <c r="B1123" s="105" t="s">
        <v>2290</v>
      </c>
      <c r="C1123" s="73" t="s">
        <v>8</v>
      </c>
      <c r="D1123" s="74" t="s">
        <v>2294</v>
      </c>
      <c r="E1123" s="139">
        <v>0</v>
      </c>
      <c r="F1123" s="70"/>
    </row>
    <row r="1124" spans="1:6" s="93" customFormat="1" ht="38.25" customHeight="1" x14ac:dyDescent="0.3">
      <c r="A1124" s="142">
        <v>1119</v>
      </c>
      <c r="B1124" s="105" t="s">
        <v>1527</v>
      </c>
      <c r="C1124" s="73" t="s">
        <v>15</v>
      </c>
      <c r="D1124" s="74" t="s">
        <v>2295</v>
      </c>
      <c r="E1124" s="139">
        <v>0</v>
      </c>
      <c r="F1124" s="70"/>
    </row>
    <row r="1125" spans="1:6" s="93" customFormat="1" ht="38.25" customHeight="1" x14ac:dyDescent="0.3">
      <c r="A1125" s="142">
        <v>1120</v>
      </c>
      <c r="B1125" s="105" t="s">
        <v>1528</v>
      </c>
      <c r="C1125" s="73" t="s">
        <v>15</v>
      </c>
      <c r="D1125" s="74"/>
      <c r="E1125" s="139">
        <v>0</v>
      </c>
      <c r="F1125" s="70"/>
    </row>
    <row r="1126" spans="1:6" s="93" customFormat="1" ht="38.25" customHeight="1" x14ac:dyDescent="0.3">
      <c r="A1126" s="142">
        <v>1121</v>
      </c>
      <c r="B1126" s="105" t="s">
        <v>656</v>
      </c>
      <c r="C1126" s="73" t="s">
        <v>15</v>
      </c>
      <c r="D1126" s="74" t="s">
        <v>1035</v>
      </c>
      <c r="E1126" s="139">
        <v>0</v>
      </c>
      <c r="F1126" s="70"/>
    </row>
    <row r="1127" spans="1:6" s="93" customFormat="1" ht="38.25" customHeight="1" x14ac:dyDescent="0.3">
      <c r="A1127" s="142">
        <v>1122</v>
      </c>
      <c r="B1127" s="105" t="s">
        <v>431</v>
      </c>
      <c r="C1127" s="73" t="s">
        <v>15</v>
      </c>
      <c r="D1127" s="74"/>
      <c r="E1127" s="139">
        <v>0</v>
      </c>
      <c r="F1127" s="70"/>
    </row>
    <row r="1128" spans="1:6" s="93" customFormat="1" ht="38.25" customHeight="1" x14ac:dyDescent="0.3">
      <c r="A1128" s="142">
        <v>1123</v>
      </c>
      <c r="B1128" s="105" t="s">
        <v>432</v>
      </c>
      <c r="C1128" s="73" t="s">
        <v>15</v>
      </c>
      <c r="D1128" s="74"/>
      <c r="E1128" s="139">
        <v>0</v>
      </c>
      <c r="F1128" s="70"/>
    </row>
    <row r="1129" spans="1:6" s="93" customFormat="1" ht="38.25" customHeight="1" x14ac:dyDescent="0.3">
      <c r="A1129" s="142">
        <v>1124</v>
      </c>
      <c r="B1129" s="105" t="s">
        <v>433</v>
      </c>
      <c r="C1129" s="73" t="s">
        <v>15</v>
      </c>
      <c r="D1129" s="74"/>
      <c r="E1129" s="139">
        <v>0</v>
      </c>
      <c r="F1129" s="70"/>
    </row>
    <row r="1130" spans="1:6" s="93" customFormat="1" ht="38.25" customHeight="1" x14ac:dyDescent="0.3">
      <c r="A1130" s="142">
        <v>1125</v>
      </c>
      <c r="B1130" s="105" t="s">
        <v>434</v>
      </c>
      <c r="C1130" s="73" t="s">
        <v>8</v>
      </c>
      <c r="D1130" s="74"/>
      <c r="E1130" s="139">
        <v>0</v>
      </c>
      <c r="F1130" s="70"/>
    </row>
    <row r="1131" spans="1:6" s="93" customFormat="1" ht="38.25" customHeight="1" x14ac:dyDescent="0.3">
      <c r="A1131" s="142">
        <v>1126</v>
      </c>
      <c r="B1131" s="105" t="s">
        <v>2296</v>
      </c>
      <c r="C1131" s="73" t="s">
        <v>15</v>
      </c>
      <c r="D1131" s="74"/>
      <c r="E1131" s="139">
        <v>0</v>
      </c>
      <c r="F1131" s="70"/>
    </row>
    <row r="1132" spans="1:6" s="93" customFormat="1" ht="38.25" customHeight="1" x14ac:dyDescent="0.3">
      <c r="A1132" s="142">
        <v>1127</v>
      </c>
      <c r="B1132" s="105" t="s">
        <v>2297</v>
      </c>
      <c r="C1132" s="73" t="s">
        <v>15</v>
      </c>
      <c r="D1132" s="74"/>
      <c r="E1132" s="139">
        <v>0</v>
      </c>
      <c r="F1132" s="70"/>
    </row>
    <row r="1133" spans="1:6" s="93" customFormat="1" ht="38.25" customHeight="1" x14ac:dyDescent="0.3">
      <c r="A1133" s="142">
        <v>1128</v>
      </c>
      <c r="B1133" s="105" t="s">
        <v>2299</v>
      </c>
      <c r="C1133" s="73" t="s">
        <v>15</v>
      </c>
      <c r="D1133" s="74"/>
      <c r="E1133" s="139">
        <v>0</v>
      </c>
      <c r="F1133" s="70"/>
    </row>
    <row r="1134" spans="1:6" s="93" customFormat="1" ht="38.25" customHeight="1" x14ac:dyDescent="0.3">
      <c r="A1134" s="142">
        <v>1129</v>
      </c>
      <c r="B1134" s="105" t="s">
        <v>2298</v>
      </c>
      <c r="C1134" s="73" t="s">
        <v>15</v>
      </c>
      <c r="D1134" s="74"/>
      <c r="E1134" s="139">
        <v>0</v>
      </c>
      <c r="F1134" s="70"/>
    </row>
    <row r="1135" spans="1:6" s="93" customFormat="1" ht="38.25" customHeight="1" x14ac:dyDescent="0.3">
      <c r="A1135" s="142">
        <v>1130</v>
      </c>
      <c r="B1135" s="105" t="s">
        <v>666</v>
      </c>
      <c r="C1135" s="73" t="s">
        <v>15</v>
      </c>
      <c r="D1135" s="74" t="s">
        <v>2300</v>
      </c>
      <c r="E1135" s="139">
        <v>0</v>
      </c>
      <c r="F1135" s="70"/>
    </row>
    <row r="1136" spans="1:6" s="93" customFormat="1" ht="38.25" customHeight="1" x14ac:dyDescent="0.3">
      <c r="A1136" s="142">
        <v>1131</v>
      </c>
      <c r="B1136" s="105" t="s">
        <v>1238</v>
      </c>
      <c r="C1136" s="73" t="s">
        <v>15</v>
      </c>
      <c r="D1136" s="74" t="s">
        <v>1239</v>
      </c>
      <c r="E1136" s="139">
        <v>0</v>
      </c>
      <c r="F1136" s="70"/>
    </row>
    <row r="1137" spans="1:6" s="93" customFormat="1" ht="38.25" customHeight="1" x14ac:dyDescent="0.3">
      <c r="A1137" s="142">
        <v>1132</v>
      </c>
      <c r="B1137" s="105" t="s">
        <v>199</v>
      </c>
      <c r="C1137" s="73" t="s">
        <v>15</v>
      </c>
      <c r="D1137" s="74"/>
      <c r="E1137" s="139">
        <v>0</v>
      </c>
      <c r="F1137" s="70"/>
    </row>
    <row r="1138" spans="1:6" s="93" customFormat="1" ht="38.25" customHeight="1" x14ac:dyDescent="0.3">
      <c r="A1138" s="142">
        <v>1133</v>
      </c>
      <c r="B1138" s="105" t="s">
        <v>667</v>
      </c>
      <c r="C1138" s="73" t="s">
        <v>15</v>
      </c>
      <c r="D1138" s="74"/>
      <c r="E1138" s="139">
        <v>0</v>
      </c>
      <c r="F1138" s="70"/>
    </row>
    <row r="1139" spans="1:6" s="93" customFormat="1" ht="38.25" customHeight="1" x14ac:dyDescent="0.3">
      <c r="A1139" s="142">
        <v>1134</v>
      </c>
      <c r="B1139" s="105" t="s">
        <v>1846</v>
      </c>
      <c r="C1139" s="73" t="s">
        <v>15</v>
      </c>
      <c r="D1139" s="74" t="s">
        <v>2301</v>
      </c>
      <c r="E1139" s="139">
        <v>0</v>
      </c>
      <c r="F1139" s="70"/>
    </row>
    <row r="1140" spans="1:6" s="93" customFormat="1" ht="38.25" customHeight="1" x14ac:dyDescent="0.3">
      <c r="A1140" s="142">
        <v>1135</v>
      </c>
      <c r="B1140" s="105" t="s">
        <v>1847</v>
      </c>
      <c r="C1140" s="73" t="s">
        <v>15</v>
      </c>
      <c r="D1140" s="74"/>
      <c r="E1140" s="139">
        <v>0</v>
      </c>
      <c r="F1140" s="70"/>
    </row>
    <row r="1141" spans="1:6" s="93" customFormat="1" ht="38.25" customHeight="1" x14ac:dyDescent="0.3">
      <c r="A1141" s="142">
        <v>1136</v>
      </c>
      <c r="B1141" s="105" t="s">
        <v>1122</v>
      </c>
      <c r="C1141" s="73" t="s">
        <v>15</v>
      </c>
      <c r="D1141" s="74"/>
      <c r="E1141" s="139">
        <v>0</v>
      </c>
      <c r="F1141" s="70"/>
    </row>
    <row r="1142" spans="1:6" s="93" customFormat="1" ht="38.25" customHeight="1" x14ac:dyDescent="0.3">
      <c r="A1142" s="142">
        <v>1137</v>
      </c>
      <c r="B1142" s="105" t="s">
        <v>2303</v>
      </c>
      <c r="C1142" s="73" t="s">
        <v>15</v>
      </c>
      <c r="D1142" s="74"/>
      <c r="E1142" s="139">
        <v>0</v>
      </c>
      <c r="F1142" s="70"/>
    </row>
    <row r="1143" spans="1:6" s="93" customFormat="1" ht="38.25" customHeight="1" x14ac:dyDescent="0.3">
      <c r="A1143" s="142">
        <v>1138</v>
      </c>
      <c r="B1143" s="105" t="s">
        <v>2302</v>
      </c>
      <c r="C1143" s="73" t="s">
        <v>15</v>
      </c>
      <c r="D1143" s="74"/>
      <c r="E1143" s="139">
        <v>0</v>
      </c>
      <c r="F1143" s="70"/>
    </row>
    <row r="1144" spans="1:6" s="93" customFormat="1" ht="38.25" customHeight="1" x14ac:dyDescent="0.3">
      <c r="A1144" s="142">
        <v>1139</v>
      </c>
      <c r="B1144" s="105" t="s">
        <v>668</v>
      </c>
      <c r="C1144" s="73" t="s">
        <v>15</v>
      </c>
      <c r="D1144" s="74"/>
      <c r="E1144" s="139">
        <v>0</v>
      </c>
      <c r="F1144" s="70"/>
    </row>
    <row r="1145" spans="1:6" s="93" customFormat="1" ht="38.25" customHeight="1" x14ac:dyDescent="0.3">
      <c r="A1145" s="142">
        <v>1140</v>
      </c>
      <c r="B1145" s="105" t="s">
        <v>1100</v>
      </c>
      <c r="C1145" s="73" t="s">
        <v>15</v>
      </c>
      <c r="D1145" s="74" t="s">
        <v>1101</v>
      </c>
      <c r="E1145" s="139">
        <v>0</v>
      </c>
      <c r="F1145" s="70"/>
    </row>
    <row r="1146" spans="1:6" s="93" customFormat="1" ht="38.25" customHeight="1" x14ac:dyDescent="0.3">
      <c r="A1146" s="142">
        <v>1141</v>
      </c>
      <c r="B1146" s="105" t="s">
        <v>1102</v>
      </c>
      <c r="C1146" s="73" t="s">
        <v>15</v>
      </c>
      <c r="D1146" s="74" t="s">
        <v>1101</v>
      </c>
      <c r="E1146" s="139">
        <v>0</v>
      </c>
      <c r="F1146" s="70"/>
    </row>
    <row r="1147" spans="1:6" s="93" customFormat="1" ht="38.25" customHeight="1" x14ac:dyDescent="0.3">
      <c r="A1147" s="142">
        <v>1142</v>
      </c>
      <c r="B1147" s="105" t="s">
        <v>669</v>
      </c>
      <c r="C1147" s="73" t="s">
        <v>15</v>
      </c>
      <c r="D1147" s="74"/>
      <c r="E1147" s="139">
        <v>0</v>
      </c>
      <c r="F1147" s="70"/>
    </row>
    <row r="1148" spans="1:6" s="93" customFormat="1" ht="38.25" customHeight="1" x14ac:dyDescent="0.3">
      <c r="A1148" s="142">
        <v>1143</v>
      </c>
      <c r="B1148" s="105" t="s">
        <v>1848</v>
      </c>
      <c r="C1148" s="73" t="s">
        <v>15</v>
      </c>
      <c r="D1148" s="74"/>
      <c r="E1148" s="139">
        <v>0</v>
      </c>
      <c r="F1148" s="70"/>
    </row>
    <row r="1149" spans="1:6" s="93" customFormat="1" ht="38.25" customHeight="1" x14ac:dyDescent="0.3">
      <c r="A1149" s="142">
        <v>1144</v>
      </c>
      <c r="B1149" s="105" t="s">
        <v>670</v>
      </c>
      <c r="C1149" s="73" t="s">
        <v>671</v>
      </c>
      <c r="D1149" s="74"/>
      <c r="E1149" s="139">
        <v>0</v>
      </c>
      <c r="F1149" s="70"/>
    </row>
    <row r="1150" spans="1:6" s="93" customFormat="1" ht="38.25" customHeight="1" x14ac:dyDescent="0.3">
      <c r="A1150" s="142">
        <v>1145</v>
      </c>
      <c r="B1150" s="105" t="s">
        <v>1142</v>
      </c>
      <c r="C1150" s="73" t="s">
        <v>15</v>
      </c>
      <c r="D1150" s="74"/>
      <c r="E1150" s="139">
        <v>0</v>
      </c>
      <c r="F1150" s="70"/>
    </row>
    <row r="1151" spans="1:6" s="93" customFormat="1" ht="38.25" customHeight="1" x14ac:dyDescent="0.3">
      <c r="A1151" s="142">
        <v>1146</v>
      </c>
      <c r="B1151" s="105" t="s">
        <v>1143</v>
      </c>
      <c r="C1151" s="73" t="s">
        <v>15</v>
      </c>
      <c r="D1151" s="74"/>
      <c r="E1151" s="139">
        <v>0</v>
      </c>
      <c r="F1151" s="70"/>
    </row>
    <row r="1152" spans="1:6" s="93" customFormat="1" ht="38.25" customHeight="1" x14ac:dyDescent="0.3">
      <c r="A1152" s="142">
        <v>1147</v>
      </c>
      <c r="B1152" s="105" t="s">
        <v>1849</v>
      </c>
      <c r="C1152" s="73" t="s">
        <v>15</v>
      </c>
      <c r="D1152" s="74"/>
      <c r="E1152" s="139">
        <v>0</v>
      </c>
      <c r="F1152" s="70"/>
    </row>
    <row r="1153" spans="1:6" s="93" customFormat="1" ht="38.25" customHeight="1" x14ac:dyDescent="0.3">
      <c r="A1153" s="142">
        <v>1148</v>
      </c>
      <c r="B1153" s="105" t="s">
        <v>672</v>
      </c>
      <c r="C1153" s="73" t="s">
        <v>15</v>
      </c>
      <c r="D1153" s="74"/>
      <c r="E1153" s="139">
        <v>0</v>
      </c>
      <c r="F1153" s="70"/>
    </row>
    <row r="1154" spans="1:6" s="93" customFormat="1" ht="38.25" customHeight="1" x14ac:dyDescent="0.3">
      <c r="A1154" s="142">
        <v>1149</v>
      </c>
      <c r="B1154" s="105" t="s">
        <v>1850</v>
      </c>
      <c r="C1154" s="73" t="s">
        <v>15</v>
      </c>
      <c r="D1154" s="74"/>
      <c r="E1154" s="139">
        <v>0</v>
      </c>
      <c r="F1154" s="70"/>
    </row>
    <row r="1155" spans="1:6" s="93" customFormat="1" ht="38.25" customHeight="1" x14ac:dyDescent="0.3">
      <c r="A1155" s="142">
        <v>1150</v>
      </c>
      <c r="B1155" s="105" t="s">
        <v>673</v>
      </c>
      <c r="C1155" s="73" t="s">
        <v>142</v>
      </c>
      <c r="D1155" s="74" t="s">
        <v>1851</v>
      </c>
      <c r="E1155" s="139">
        <v>0</v>
      </c>
      <c r="F1155" s="70"/>
    </row>
    <row r="1156" spans="1:6" s="93" customFormat="1" ht="38.25" customHeight="1" x14ac:dyDescent="0.3">
      <c r="A1156" s="142">
        <v>1151</v>
      </c>
      <c r="B1156" s="105" t="s">
        <v>675</v>
      </c>
      <c r="C1156" s="73" t="s">
        <v>15</v>
      </c>
      <c r="D1156" s="74"/>
      <c r="E1156" s="139">
        <v>0</v>
      </c>
      <c r="F1156" s="70"/>
    </row>
    <row r="1157" spans="1:6" s="93" customFormat="1" ht="38.25" customHeight="1" x14ac:dyDescent="0.3">
      <c r="A1157" s="142">
        <v>1152</v>
      </c>
      <c r="B1157" s="105" t="s">
        <v>676</v>
      </c>
      <c r="C1157" s="73" t="s">
        <v>15</v>
      </c>
      <c r="D1157" s="74"/>
      <c r="E1157" s="139">
        <v>0</v>
      </c>
      <c r="F1157" s="70"/>
    </row>
    <row r="1158" spans="1:6" s="93" customFormat="1" ht="38.25" customHeight="1" x14ac:dyDescent="0.3">
      <c r="A1158" s="142">
        <v>1153</v>
      </c>
      <c r="B1158" s="105" t="s">
        <v>200</v>
      </c>
      <c r="C1158" s="73" t="s">
        <v>126</v>
      </c>
      <c r="D1158" s="74"/>
      <c r="E1158" s="139">
        <v>0</v>
      </c>
      <c r="F1158" s="70"/>
    </row>
    <row r="1159" spans="1:6" s="93" customFormat="1" ht="38.25" customHeight="1" x14ac:dyDescent="0.3">
      <c r="A1159" s="142">
        <v>1154</v>
      </c>
      <c r="B1159" s="105" t="s">
        <v>201</v>
      </c>
      <c r="C1159" s="73" t="s">
        <v>126</v>
      </c>
      <c r="D1159" s="74"/>
      <c r="E1159" s="139">
        <v>0</v>
      </c>
      <c r="F1159" s="70"/>
    </row>
    <row r="1160" spans="1:6" s="93" customFormat="1" ht="38.25" customHeight="1" x14ac:dyDescent="0.3">
      <c r="A1160" s="142">
        <v>1155</v>
      </c>
      <c r="B1160" s="105" t="s">
        <v>202</v>
      </c>
      <c r="C1160" s="73" t="s">
        <v>126</v>
      </c>
      <c r="D1160" s="74"/>
      <c r="E1160" s="139">
        <v>0</v>
      </c>
      <c r="F1160" s="70"/>
    </row>
    <row r="1161" spans="1:6" s="93" customFormat="1" ht="38.25" customHeight="1" x14ac:dyDescent="0.3">
      <c r="A1161" s="142">
        <v>1156</v>
      </c>
      <c r="B1161" s="105" t="s">
        <v>38</v>
      </c>
      <c r="C1161" s="73" t="s">
        <v>15</v>
      </c>
      <c r="D1161" s="74"/>
      <c r="E1161" s="139">
        <v>0</v>
      </c>
      <c r="F1161" s="70"/>
    </row>
    <row r="1162" spans="1:6" s="93" customFormat="1" ht="38.25" customHeight="1" x14ac:dyDescent="0.3">
      <c r="A1162" s="142">
        <v>1157</v>
      </c>
      <c r="B1162" s="105" t="s">
        <v>674</v>
      </c>
      <c r="C1162" s="73" t="s">
        <v>8</v>
      </c>
      <c r="D1162" s="74"/>
      <c r="E1162" s="139">
        <v>0</v>
      </c>
      <c r="F1162" s="70"/>
    </row>
    <row r="1163" spans="1:6" s="93" customFormat="1" ht="38.25" customHeight="1" x14ac:dyDescent="0.3">
      <c r="A1163" s="142">
        <v>1158</v>
      </c>
      <c r="B1163" s="105" t="s">
        <v>2304</v>
      </c>
      <c r="C1163" s="73" t="s">
        <v>8</v>
      </c>
      <c r="D1163" s="74"/>
      <c r="E1163" s="139">
        <v>0</v>
      </c>
      <c r="F1163" s="70"/>
    </row>
    <row r="1164" spans="1:6" s="93" customFormat="1" x14ac:dyDescent="0.3">
      <c r="A1164" s="142">
        <v>1159</v>
      </c>
      <c r="B1164" s="105" t="s">
        <v>2306</v>
      </c>
      <c r="C1164" s="73" t="s">
        <v>8</v>
      </c>
      <c r="D1164" s="74" t="s">
        <v>2307</v>
      </c>
      <c r="E1164" s="139">
        <v>0</v>
      </c>
      <c r="F1164" s="70"/>
    </row>
    <row r="1165" spans="1:6" s="93" customFormat="1" ht="41.25" customHeight="1" x14ac:dyDescent="0.3">
      <c r="A1165" s="142">
        <v>1160</v>
      </c>
      <c r="B1165" s="105" t="s">
        <v>2305</v>
      </c>
      <c r="C1165" s="73" t="s">
        <v>8</v>
      </c>
      <c r="D1165" s="74"/>
      <c r="E1165" s="139">
        <v>0</v>
      </c>
      <c r="F1165" s="70"/>
    </row>
    <row r="1166" spans="1:6" s="93" customFormat="1" ht="55.5" customHeight="1" x14ac:dyDescent="0.3">
      <c r="A1166" s="142">
        <v>1161</v>
      </c>
      <c r="B1166" s="105" t="s">
        <v>1852</v>
      </c>
      <c r="C1166" s="73" t="s">
        <v>8</v>
      </c>
      <c r="D1166" s="74" t="s">
        <v>2307</v>
      </c>
      <c r="E1166" s="139">
        <v>0</v>
      </c>
      <c r="F1166" s="70"/>
    </row>
    <row r="1167" spans="1:6" s="93" customFormat="1" ht="55.5" customHeight="1" x14ac:dyDescent="0.3">
      <c r="A1167" s="142">
        <v>1162</v>
      </c>
      <c r="B1167" s="105" t="s">
        <v>2308</v>
      </c>
      <c r="C1167" s="73"/>
      <c r="D1167" s="74"/>
      <c r="E1167" s="139">
        <v>0</v>
      </c>
      <c r="F1167" s="70"/>
    </row>
    <row r="1168" spans="1:6" s="93" customFormat="1" ht="38.25" customHeight="1" x14ac:dyDescent="0.3">
      <c r="A1168" s="142">
        <v>1163</v>
      </c>
      <c r="B1168" s="105" t="s">
        <v>677</v>
      </c>
      <c r="C1168" s="73" t="s">
        <v>13</v>
      </c>
      <c r="D1168" s="74"/>
      <c r="E1168" s="139">
        <v>0</v>
      </c>
      <c r="F1168" s="70"/>
    </row>
    <row r="1169" spans="1:6" s="93" customFormat="1" ht="38.25" customHeight="1" x14ac:dyDescent="0.3">
      <c r="A1169" s="142">
        <v>1164</v>
      </c>
      <c r="B1169" s="105" t="s">
        <v>1481</v>
      </c>
      <c r="C1169" s="73" t="s">
        <v>15</v>
      </c>
      <c r="D1169" s="74"/>
      <c r="E1169" s="139">
        <v>0</v>
      </c>
      <c r="F1169" s="70"/>
    </row>
    <row r="1170" spans="1:6" s="93" customFormat="1" ht="38.25" customHeight="1" x14ac:dyDescent="0.3">
      <c r="A1170" s="142">
        <v>1165</v>
      </c>
      <c r="B1170" s="105" t="s">
        <v>678</v>
      </c>
      <c r="C1170" s="73" t="s">
        <v>15</v>
      </c>
      <c r="D1170" s="74"/>
      <c r="E1170" s="139">
        <v>0</v>
      </c>
      <c r="F1170" s="70"/>
    </row>
    <row r="1171" spans="1:6" s="93" customFormat="1" ht="38.25" customHeight="1" x14ac:dyDescent="0.3">
      <c r="A1171" s="142">
        <v>1166</v>
      </c>
      <c r="B1171" s="105" t="s">
        <v>679</v>
      </c>
      <c r="C1171" s="73" t="s">
        <v>15</v>
      </c>
      <c r="D1171" s="74"/>
      <c r="E1171" s="139">
        <v>0</v>
      </c>
      <c r="F1171" s="70"/>
    </row>
    <row r="1172" spans="1:6" s="93" customFormat="1" ht="38.25" customHeight="1" x14ac:dyDescent="0.3">
      <c r="A1172" s="142">
        <v>1167</v>
      </c>
      <c r="B1172" s="105" t="s">
        <v>680</v>
      </c>
      <c r="C1172" s="73" t="s">
        <v>15</v>
      </c>
      <c r="D1172" s="74"/>
      <c r="E1172" s="139">
        <v>0</v>
      </c>
      <c r="F1172" s="70"/>
    </row>
    <row r="1173" spans="1:6" s="93" customFormat="1" ht="38.25" customHeight="1" x14ac:dyDescent="0.3">
      <c r="A1173" s="142">
        <v>1168</v>
      </c>
      <c r="B1173" s="105" t="s">
        <v>681</v>
      </c>
      <c r="C1173" s="73" t="s">
        <v>15</v>
      </c>
      <c r="D1173" s="74"/>
      <c r="E1173" s="139">
        <v>0</v>
      </c>
      <c r="F1173" s="70"/>
    </row>
    <row r="1174" spans="1:6" s="93" customFormat="1" ht="38.25" customHeight="1" x14ac:dyDescent="0.3">
      <c r="A1174" s="142">
        <v>1169</v>
      </c>
      <c r="B1174" s="105" t="s">
        <v>1853</v>
      </c>
      <c r="C1174" s="73" t="s">
        <v>15</v>
      </c>
      <c r="D1174" s="74"/>
      <c r="E1174" s="139">
        <v>0</v>
      </c>
      <c r="F1174" s="70"/>
    </row>
    <row r="1175" spans="1:6" s="93" customFormat="1" ht="38.25" customHeight="1" x14ac:dyDescent="0.3">
      <c r="A1175" s="142">
        <v>1170</v>
      </c>
      <c r="B1175" s="105" t="s">
        <v>1854</v>
      </c>
      <c r="C1175" s="73" t="s">
        <v>15</v>
      </c>
      <c r="D1175" s="74"/>
      <c r="E1175" s="139">
        <v>0</v>
      </c>
      <c r="F1175" s="70"/>
    </row>
    <row r="1176" spans="1:6" s="93" customFormat="1" ht="38.25" customHeight="1" x14ac:dyDescent="0.3">
      <c r="A1176" s="142">
        <v>1171</v>
      </c>
      <c r="B1176" s="105" t="s">
        <v>1855</v>
      </c>
      <c r="C1176" s="73" t="s">
        <v>15</v>
      </c>
      <c r="D1176" s="74"/>
      <c r="E1176" s="139">
        <v>0</v>
      </c>
      <c r="F1176" s="70"/>
    </row>
    <row r="1177" spans="1:6" s="93" customFormat="1" ht="38.25" customHeight="1" x14ac:dyDescent="0.3">
      <c r="A1177" s="142">
        <v>1172</v>
      </c>
      <c r="B1177" s="105" t="s">
        <v>682</v>
      </c>
      <c r="C1177" s="73" t="s">
        <v>15</v>
      </c>
      <c r="D1177" s="74"/>
      <c r="E1177" s="139">
        <v>0</v>
      </c>
      <c r="F1177" s="70"/>
    </row>
    <row r="1178" spans="1:6" s="93" customFormat="1" ht="38.25" customHeight="1" x14ac:dyDescent="0.3">
      <c r="A1178" s="142">
        <v>1173</v>
      </c>
      <c r="B1178" s="105" t="s">
        <v>683</v>
      </c>
      <c r="C1178" s="73" t="s">
        <v>8</v>
      </c>
      <c r="D1178" s="74"/>
      <c r="E1178" s="139">
        <v>0</v>
      </c>
      <c r="F1178" s="70"/>
    </row>
    <row r="1179" spans="1:6" s="93" customFormat="1" ht="38.25" customHeight="1" x14ac:dyDescent="0.3">
      <c r="A1179" s="142">
        <v>1174</v>
      </c>
      <c r="B1179" s="105" t="s">
        <v>684</v>
      </c>
      <c r="C1179" s="73" t="s">
        <v>8</v>
      </c>
      <c r="D1179" s="74"/>
      <c r="E1179" s="139">
        <v>0</v>
      </c>
      <c r="F1179" s="70"/>
    </row>
    <row r="1180" spans="1:6" s="93" customFormat="1" ht="38.25" customHeight="1" x14ac:dyDescent="0.3">
      <c r="A1180" s="142">
        <v>1175</v>
      </c>
      <c r="B1180" s="105" t="s">
        <v>685</v>
      </c>
      <c r="C1180" s="73" t="s">
        <v>8</v>
      </c>
      <c r="D1180" s="74"/>
      <c r="E1180" s="139">
        <v>0</v>
      </c>
      <c r="F1180" s="70"/>
    </row>
    <row r="1181" spans="1:6" s="93" customFormat="1" ht="38.25" customHeight="1" x14ac:dyDescent="0.3">
      <c r="A1181" s="142">
        <v>1176</v>
      </c>
      <c r="B1181" s="105" t="s">
        <v>686</v>
      </c>
      <c r="C1181" s="73" t="s">
        <v>8</v>
      </c>
      <c r="D1181" s="74"/>
      <c r="E1181" s="139">
        <v>0</v>
      </c>
      <c r="F1181" s="70"/>
    </row>
    <row r="1182" spans="1:6" s="93" customFormat="1" ht="38.25" customHeight="1" x14ac:dyDescent="0.3">
      <c r="A1182" s="142">
        <v>1177</v>
      </c>
      <c r="B1182" s="105" t="s">
        <v>687</v>
      </c>
      <c r="C1182" s="73" t="s">
        <v>15</v>
      </c>
      <c r="D1182" s="74" t="s">
        <v>1856</v>
      </c>
      <c r="E1182" s="139">
        <v>0</v>
      </c>
      <c r="F1182" s="70"/>
    </row>
    <row r="1183" spans="1:6" s="93" customFormat="1" ht="38.25" customHeight="1" x14ac:dyDescent="0.3">
      <c r="A1183" s="142">
        <v>1178</v>
      </c>
      <c r="B1183" s="105" t="s">
        <v>1144</v>
      </c>
      <c r="C1183" s="73" t="s">
        <v>15</v>
      </c>
      <c r="D1183" s="74"/>
      <c r="E1183" s="139">
        <v>0</v>
      </c>
      <c r="F1183" s="70"/>
    </row>
    <row r="1184" spans="1:6" ht="16.5" customHeight="1" x14ac:dyDescent="0.3">
      <c r="A1184" s="141">
        <v>1179</v>
      </c>
      <c r="B1184" s="44" t="s">
        <v>1857</v>
      </c>
      <c r="C1184" s="43"/>
      <c r="D1184" s="44"/>
      <c r="E1184" s="42"/>
      <c r="F1184" s="42"/>
    </row>
    <row r="1185" spans="1:6" s="93" customFormat="1" ht="38.25" customHeight="1" x14ac:dyDescent="0.3">
      <c r="A1185" s="142">
        <v>1180</v>
      </c>
      <c r="B1185" s="105" t="s">
        <v>1858</v>
      </c>
      <c r="C1185" s="73" t="s">
        <v>15</v>
      </c>
      <c r="D1185" s="74" t="s">
        <v>1859</v>
      </c>
      <c r="E1185" s="139">
        <v>0</v>
      </c>
      <c r="F1185" s="70"/>
    </row>
    <row r="1186" spans="1:6" s="93" customFormat="1" ht="38.25" customHeight="1" x14ac:dyDescent="0.3">
      <c r="A1186" s="142">
        <v>1181</v>
      </c>
      <c r="B1186" s="105" t="s">
        <v>1860</v>
      </c>
      <c r="C1186" s="73" t="s">
        <v>15</v>
      </c>
      <c r="D1186" s="74" t="s">
        <v>1861</v>
      </c>
      <c r="E1186" s="139">
        <v>0</v>
      </c>
      <c r="F1186" s="70"/>
    </row>
    <row r="1187" spans="1:6" s="93" customFormat="1" ht="38.25" customHeight="1" x14ac:dyDescent="0.3">
      <c r="A1187" s="142">
        <v>1182</v>
      </c>
      <c r="B1187" s="105" t="s">
        <v>1862</v>
      </c>
      <c r="C1187" s="73" t="s">
        <v>15</v>
      </c>
      <c r="D1187" s="74" t="s">
        <v>1863</v>
      </c>
      <c r="E1187" s="139">
        <v>0</v>
      </c>
      <c r="F1187" s="70"/>
    </row>
    <row r="1188" spans="1:6" s="93" customFormat="1" ht="38.25" customHeight="1" x14ac:dyDescent="0.3">
      <c r="A1188" s="142">
        <v>1183</v>
      </c>
      <c r="B1188" s="105" t="s">
        <v>1864</v>
      </c>
      <c r="C1188" s="73" t="s">
        <v>15</v>
      </c>
      <c r="D1188" s="74" t="s">
        <v>1865</v>
      </c>
      <c r="E1188" s="139">
        <v>0</v>
      </c>
      <c r="F1188" s="70"/>
    </row>
    <row r="1189" spans="1:6" s="93" customFormat="1" ht="38.25" customHeight="1" x14ac:dyDescent="0.3">
      <c r="A1189" s="142">
        <v>1184</v>
      </c>
      <c r="B1189" s="105" t="s">
        <v>1866</v>
      </c>
      <c r="C1189" s="73" t="s">
        <v>15</v>
      </c>
      <c r="D1189" s="74" t="s">
        <v>1867</v>
      </c>
      <c r="E1189" s="139">
        <v>0</v>
      </c>
      <c r="F1189" s="70"/>
    </row>
    <row r="1190" spans="1:6" s="93" customFormat="1" ht="38.25" customHeight="1" x14ac:dyDescent="0.3">
      <c r="A1190" s="142">
        <v>1185</v>
      </c>
      <c r="B1190" s="105" t="s">
        <v>1868</v>
      </c>
      <c r="C1190" s="73" t="s">
        <v>15</v>
      </c>
      <c r="D1190" s="74" t="s">
        <v>1869</v>
      </c>
      <c r="E1190" s="139">
        <v>0</v>
      </c>
      <c r="F1190" s="70"/>
    </row>
    <row r="1191" spans="1:6" s="93" customFormat="1" ht="38.25" customHeight="1" x14ac:dyDescent="0.3">
      <c r="A1191" s="142">
        <v>1186</v>
      </c>
      <c r="B1191" s="105" t="s">
        <v>1870</v>
      </c>
      <c r="C1191" s="73" t="s">
        <v>15</v>
      </c>
      <c r="D1191" s="74" t="s">
        <v>1871</v>
      </c>
      <c r="E1191" s="139">
        <v>0</v>
      </c>
      <c r="F1191" s="70"/>
    </row>
    <row r="1192" spans="1:6" s="93" customFormat="1" ht="38.25" customHeight="1" x14ac:dyDescent="0.3">
      <c r="A1192" s="142">
        <v>1187</v>
      </c>
      <c r="B1192" s="105" t="s">
        <v>1872</v>
      </c>
      <c r="C1192" s="73" t="s">
        <v>15</v>
      </c>
      <c r="D1192" s="74" t="s">
        <v>1873</v>
      </c>
      <c r="E1192" s="139">
        <v>0</v>
      </c>
      <c r="F1192" s="70"/>
    </row>
    <row r="1193" spans="1:6" s="93" customFormat="1" ht="38.25" customHeight="1" x14ac:dyDescent="0.3">
      <c r="A1193" s="142">
        <v>1188</v>
      </c>
      <c r="B1193" s="105" t="s">
        <v>1874</v>
      </c>
      <c r="C1193" s="73" t="s">
        <v>15</v>
      </c>
      <c r="D1193" s="74" t="s">
        <v>1875</v>
      </c>
      <c r="E1193" s="139">
        <v>0</v>
      </c>
      <c r="F1193" s="70"/>
    </row>
    <row r="1194" spans="1:6" s="93" customFormat="1" ht="38.25" customHeight="1" x14ac:dyDescent="0.3">
      <c r="A1194" s="142">
        <v>1189</v>
      </c>
      <c r="B1194" s="105" t="s">
        <v>1876</v>
      </c>
      <c r="C1194" s="73" t="s">
        <v>15</v>
      </c>
      <c r="D1194" s="74" t="s">
        <v>1877</v>
      </c>
      <c r="E1194" s="139">
        <v>0</v>
      </c>
      <c r="F1194" s="70"/>
    </row>
    <row r="1195" spans="1:6" s="93" customFormat="1" ht="38.25" customHeight="1" x14ac:dyDescent="0.3">
      <c r="A1195" s="142">
        <v>1190</v>
      </c>
      <c r="B1195" s="105" t="s">
        <v>1878</v>
      </c>
      <c r="C1195" s="73" t="s">
        <v>15</v>
      </c>
      <c r="D1195" s="74" t="s">
        <v>1879</v>
      </c>
      <c r="E1195" s="139">
        <v>0</v>
      </c>
      <c r="F1195" s="70"/>
    </row>
    <row r="1196" spans="1:6" s="93" customFormat="1" ht="38.25" customHeight="1" x14ac:dyDescent="0.3">
      <c r="A1196" s="142">
        <v>1191</v>
      </c>
      <c r="B1196" s="105" t="s">
        <v>1880</v>
      </c>
      <c r="C1196" s="73" t="s">
        <v>15</v>
      </c>
      <c r="D1196" s="74" t="s">
        <v>1881</v>
      </c>
      <c r="E1196" s="139">
        <v>0</v>
      </c>
      <c r="F1196" s="70"/>
    </row>
    <row r="1197" spans="1:6" s="93" customFormat="1" ht="38.25" customHeight="1" x14ac:dyDescent="0.3">
      <c r="A1197" s="142">
        <v>1192</v>
      </c>
      <c r="B1197" s="105" t="s">
        <v>1882</v>
      </c>
      <c r="C1197" s="73" t="s">
        <v>15</v>
      </c>
      <c r="D1197" s="74" t="s">
        <v>1883</v>
      </c>
      <c r="E1197" s="139">
        <v>0</v>
      </c>
      <c r="F1197" s="70"/>
    </row>
    <row r="1198" spans="1:6" s="93" customFormat="1" ht="38.25" customHeight="1" x14ac:dyDescent="0.3">
      <c r="A1198" s="142">
        <v>1193</v>
      </c>
      <c r="B1198" s="105" t="s">
        <v>1884</v>
      </c>
      <c r="C1198" s="73" t="s">
        <v>15</v>
      </c>
      <c r="D1198" s="74" t="s">
        <v>1885</v>
      </c>
      <c r="E1198" s="139">
        <v>0</v>
      </c>
      <c r="F1198" s="70"/>
    </row>
    <row r="1199" spans="1:6" s="93" customFormat="1" ht="38.25" customHeight="1" x14ac:dyDescent="0.3">
      <c r="A1199" s="142">
        <v>1194</v>
      </c>
      <c r="B1199" s="105" t="s">
        <v>1886</v>
      </c>
      <c r="C1199" s="73" t="s">
        <v>15</v>
      </c>
      <c r="D1199" s="74" t="s">
        <v>1887</v>
      </c>
      <c r="E1199" s="139">
        <v>0</v>
      </c>
      <c r="F1199" s="70"/>
    </row>
    <row r="1200" spans="1:6" s="93" customFormat="1" ht="38.25" customHeight="1" x14ac:dyDescent="0.3">
      <c r="A1200" s="142">
        <v>1195</v>
      </c>
      <c r="B1200" s="105" t="s">
        <v>1888</v>
      </c>
      <c r="C1200" s="73" t="s">
        <v>15</v>
      </c>
      <c r="D1200" s="74" t="s">
        <v>1889</v>
      </c>
      <c r="E1200" s="139">
        <v>0</v>
      </c>
      <c r="F1200" s="70"/>
    </row>
    <row r="1201" spans="1:6" s="93" customFormat="1" ht="38.25" customHeight="1" x14ac:dyDescent="0.3">
      <c r="A1201" s="142">
        <v>1196</v>
      </c>
      <c r="B1201" s="105" t="s">
        <v>1890</v>
      </c>
      <c r="C1201" s="73" t="s">
        <v>15</v>
      </c>
      <c r="D1201" s="74" t="s">
        <v>1891</v>
      </c>
      <c r="E1201" s="139">
        <v>0</v>
      </c>
      <c r="F1201" s="70"/>
    </row>
    <row r="1202" spans="1:6" s="93" customFormat="1" ht="38.25" customHeight="1" x14ac:dyDescent="0.3">
      <c r="A1202" s="142">
        <v>1197</v>
      </c>
      <c r="B1202" s="105" t="s">
        <v>1892</v>
      </c>
      <c r="C1202" s="73" t="s">
        <v>15</v>
      </c>
      <c r="D1202" s="74" t="s">
        <v>1893</v>
      </c>
      <c r="E1202" s="139">
        <v>0</v>
      </c>
      <c r="F1202" s="70"/>
    </row>
    <row r="1203" spans="1:6" s="93" customFormat="1" ht="38.25" customHeight="1" x14ac:dyDescent="0.3">
      <c r="A1203" s="142">
        <v>1198</v>
      </c>
      <c r="B1203" s="105" t="s">
        <v>1894</v>
      </c>
      <c r="C1203" s="73" t="s">
        <v>15</v>
      </c>
      <c r="D1203" s="74" t="s">
        <v>1895</v>
      </c>
      <c r="E1203" s="139">
        <v>0</v>
      </c>
      <c r="F1203" s="70"/>
    </row>
    <row r="1204" spans="1:6" s="93" customFormat="1" ht="38.25" customHeight="1" x14ac:dyDescent="0.3">
      <c r="A1204" s="142">
        <v>1199</v>
      </c>
      <c r="B1204" s="105" t="s">
        <v>1896</v>
      </c>
      <c r="C1204" s="73" t="s">
        <v>15</v>
      </c>
      <c r="D1204" s="74" t="s">
        <v>1897</v>
      </c>
      <c r="E1204" s="139">
        <v>0</v>
      </c>
      <c r="F1204" s="70"/>
    </row>
    <row r="1205" spans="1:6" s="93" customFormat="1" ht="38.25" customHeight="1" x14ac:dyDescent="0.3">
      <c r="A1205" s="142">
        <v>1200</v>
      </c>
      <c r="B1205" s="105" t="s">
        <v>1898</v>
      </c>
      <c r="C1205" s="73" t="s">
        <v>15</v>
      </c>
      <c r="D1205" s="74" t="s">
        <v>1899</v>
      </c>
      <c r="E1205" s="139">
        <v>0</v>
      </c>
      <c r="F1205" s="70"/>
    </row>
    <row r="1206" spans="1:6" s="93" customFormat="1" ht="38.25" customHeight="1" x14ac:dyDescent="0.3">
      <c r="A1206" s="142">
        <v>1201</v>
      </c>
      <c r="B1206" s="105" t="s">
        <v>1900</v>
      </c>
      <c r="C1206" s="73" t="s">
        <v>15</v>
      </c>
      <c r="D1206" s="74" t="s">
        <v>1901</v>
      </c>
      <c r="E1206" s="139">
        <v>0</v>
      </c>
      <c r="F1206" s="70"/>
    </row>
    <row r="1207" spans="1:6" s="93" customFormat="1" ht="38.25" customHeight="1" x14ac:dyDescent="0.3">
      <c r="A1207" s="142">
        <v>1202</v>
      </c>
      <c r="B1207" s="105" t="s">
        <v>1902</v>
      </c>
      <c r="C1207" s="73" t="s">
        <v>15</v>
      </c>
      <c r="D1207" s="74" t="s">
        <v>1903</v>
      </c>
      <c r="E1207" s="139">
        <v>0</v>
      </c>
      <c r="F1207" s="70"/>
    </row>
    <row r="1208" spans="1:6" s="93" customFormat="1" ht="38.25" customHeight="1" x14ac:dyDescent="0.3">
      <c r="A1208" s="142">
        <v>1203</v>
      </c>
      <c r="B1208" s="105" t="s">
        <v>1904</v>
      </c>
      <c r="C1208" s="73" t="s">
        <v>15</v>
      </c>
      <c r="D1208" s="74" t="s">
        <v>1905</v>
      </c>
      <c r="E1208" s="139">
        <v>0</v>
      </c>
      <c r="F1208" s="70"/>
    </row>
    <row r="1209" spans="1:6" s="93" customFormat="1" ht="38.25" customHeight="1" x14ac:dyDescent="0.3">
      <c r="A1209" s="142">
        <v>1204</v>
      </c>
      <c r="B1209" s="105" t="s">
        <v>1906</v>
      </c>
      <c r="C1209" s="73" t="s">
        <v>15</v>
      </c>
      <c r="D1209" s="74" t="s">
        <v>1907</v>
      </c>
      <c r="E1209" s="139">
        <v>0</v>
      </c>
      <c r="F1209" s="70"/>
    </row>
    <row r="1210" spans="1:6" s="93" customFormat="1" ht="38.25" customHeight="1" x14ac:dyDescent="0.3">
      <c r="A1210" s="142">
        <v>1205</v>
      </c>
      <c r="B1210" s="105" t="s">
        <v>1908</v>
      </c>
      <c r="C1210" s="73" t="s">
        <v>15</v>
      </c>
      <c r="D1210" s="74" t="s">
        <v>1909</v>
      </c>
      <c r="E1210" s="139">
        <v>0</v>
      </c>
      <c r="F1210" s="70"/>
    </row>
    <row r="1211" spans="1:6" s="93" customFormat="1" ht="38.25" customHeight="1" x14ac:dyDescent="0.3">
      <c r="A1211" s="142">
        <v>1206</v>
      </c>
      <c r="B1211" s="105" t="s">
        <v>1910</v>
      </c>
      <c r="C1211" s="73" t="s">
        <v>15</v>
      </c>
      <c r="D1211" s="74" t="s">
        <v>1911</v>
      </c>
      <c r="E1211" s="139">
        <v>0</v>
      </c>
      <c r="F1211" s="70"/>
    </row>
    <row r="1212" spans="1:6" s="93" customFormat="1" ht="38.25" customHeight="1" x14ac:dyDescent="0.3">
      <c r="A1212" s="142">
        <v>1207</v>
      </c>
      <c r="B1212" s="105" t="s">
        <v>1912</v>
      </c>
      <c r="C1212" s="73" t="s">
        <v>15</v>
      </c>
      <c r="D1212" s="74" t="s">
        <v>1913</v>
      </c>
      <c r="E1212" s="139">
        <v>0</v>
      </c>
      <c r="F1212" s="70"/>
    </row>
    <row r="1213" spans="1:6" s="93" customFormat="1" ht="38.25" customHeight="1" x14ac:dyDescent="0.3">
      <c r="A1213" s="142">
        <v>1208</v>
      </c>
      <c r="B1213" s="105" t="s">
        <v>1914</v>
      </c>
      <c r="C1213" s="73" t="s">
        <v>15</v>
      </c>
      <c r="D1213" s="74" t="s">
        <v>1915</v>
      </c>
      <c r="E1213" s="139">
        <v>0</v>
      </c>
      <c r="F1213" s="70"/>
    </row>
    <row r="1214" spans="1:6" s="93" customFormat="1" ht="38.25" customHeight="1" x14ac:dyDescent="0.3">
      <c r="A1214" s="142">
        <v>1209</v>
      </c>
      <c r="B1214" s="105" t="s">
        <v>1916</v>
      </c>
      <c r="C1214" s="73" t="s">
        <v>15</v>
      </c>
      <c r="D1214" s="74" t="s">
        <v>1917</v>
      </c>
      <c r="E1214" s="139">
        <v>0</v>
      </c>
      <c r="F1214" s="70"/>
    </row>
    <row r="1215" spans="1:6" s="93" customFormat="1" ht="38.25" customHeight="1" x14ac:dyDescent="0.3">
      <c r="A1215" s="142">
        <v>1210</v>
      </c>
      <c r="B1215" s="105" t="s">
        <v>1918</v>
      </c>
      <c r="C1215" s="73" t="s">
        <v>15</v>
      </c>
      <c r="D1215" s="74" t="s">
        <v>1919</v>
      </c>
      <c r="E1215" s="139">
        <v>0</v>
      </c>
      <c r="F1215" s="70"/>
    </row>
    <row r="1216" spans="1:6" s="93" customFormat="1" ht="38.25" customHeight="1" x14ac:dyDescent="0.3">
      <c r="A1216" s="142">
        <v>1211</v>
      </c>
      <c r="B1216" s="105" t="s">
        <v>1920</v>
      </c>
      <c r="C1216" s="73" t="s">
        <v>15</v>
      </c>
      <c r="D1216" s="74" t="s">
        <v>1921</v>
      </c>
      <c r="E1216" s="139">
        <v>0</v>
      </c>
      <c r="F1216" s="70"/>
    </row>
    <row r="1217" spans="1:6" s="93" customFormat="1" ht="38.25" customHeight="1" x14ac:dyDescent="0.3">
      <c r="A1217" s="142">
        <v>1212</v>
      </c>
      <c r="B1217" s="105" t="s">
        <v>1922</v>
      </c>
      <c r="C1217" s="73" t="s">
        <v>15</v>
      </c>
      <c r="D1217" s="74" t="s">
        <v>1923</v>
      </c>
      <c r="E1217" s="139">
        <v>0</v>
      </c>
      <c r="F1217" s="70"/>
    </row>
    <row r="1218" spans="1:6" s="93" customFormat="1" ht="38.25" customHeight="1" x14ac:dyDescent="0.3">
      <c r="A1218" s="142">
        <v>1213</v>
      </c>
      <c r="B1218" s="105" t="s">
        <v>1924</v>
      </c>
      <c r="C1218" s="73" t="s">
        <v>15</v>
      </c>
      <c r="D1218" s="74" t="s">
        <v>1925</v>
      </c>
      <c r="E1218" s="139">
        <v>0</v>
      </c>
      <c r="F1218" s="70"/>
    </row>
    <row r="1219" spans="1:6" s="93" customFormat="1" ht="38.25" customHeight="1" x14ac:dyDescent="0.3">
      <c r="A1219" s="142">
        <v>1214</v>
      </c>
      <c r="B1219" s="105" t="s">
        <v>1926</v>
      </c>
      <c r="C1219" s="73" t="s">
        <v>15</v>
      </c>
      <c r="D1219" s="74" t="s">
        <v>1927</v>
      </c>
      <c r="E1219" s="139">
        <v>0</v>
      </c>
      <c r="F1219" s="70"/>
    </row>
    <row r="1220" spans="1:6" s="93" customFormat="1" ht="38.25" customHeight="1" x14ac:dyDescent="0.3">
      <c r="A1220" s="142">
        <v>1215</v>
      </c>
      <c r="B1220" s="105" t="s">
        <v>1928</v>
      </c>
      <c r="C1220" s="73" t="s">
        <v>15</v>
      </c>
      <c r="D1220" s="74" t="s">
        <v>1929</v>
      </c>
      <c r="E1220" s="139">
        <v>0</v>
      </c>
      <c r="F1220" s="70"/>
    </row>
    <row r="1221" spans="1:6" s="93" customFormat="1" ht="38.25" customHeight="1" x14ac:dyDescent="0.3">
      <c r="A1221" s="142">
        <v>1216</v>
      </c>
      <c r="B1221" s="105" t="s">
        <v>1930</v>
      </c>
      <c r="C1221" s="73" t="s">
        <v>15</v>
      </c>
      <c r="D1221" s="74" t="s">
        <v>1931</v>
      </c>
      <c r="E1221" s="139">
        <v>0</v>
      </c>
      <c r="F1221" s="70"/>
    </row>
    <row r="1222" spans="1:6" s="93" customFormat="1" ht="38.25" customHeight="1" x14ac:dyDescent="0.3">
      <c r="A1222" s="142">
        <v>1217</v>
      </c>
      <c r="B1222" s="105" t="s">
        <v>1932</v>
      </c>
      <c r="C1222" s="73" t="s">
        <v>15</v>
      </c>
      <c r="D1222" s="74" t="s">
        <v>1933</v>
      </c>
      <c r="E1222" s="139">
        <v>0</v>
      </c>
      <c r="F1222" s="70"/>
    </row>
    <row r="1223" spans="1:6" s="93" customFormat="1" ht="38.25" customHeight="1" x14ac:dyDescent="0.3">
      <c r="A1223" s="142">
        <v>1218</v>
      </c>
      <c r="B1223" s="105" t="s">
        <v>1934</v>
      </c>
      <c r="C1223" s="73" t="s">
        <v>15</v>
      </c>
      <c r="D1223" s="74" t="s">
        <v>1935</v>
      </c>
      <c r="E1223" s="139">
        <v>0</v>
      </c>
      <c r="F1223" s="70"/>
    </row>
    <row r="1224" spans="1:6" s="93" customFormat="1" ht="38.25" customHeight="1" x14ac:dyDescent="0.3">
      <c r="A1224" s="142">
        <v>1219</v>
      </c>
      <c r="B1224" s="105" t="s">
        <v>1936</v>
      </c>
      <c r="C1224" s="73" t="s">
        <v>15</v>
      </c>
      <c r="D1224" s="74" t="s">
        <v>1937</v>
      </c>
      <c r="E1224" s="139">
        <v>0</v>
      </c>
      <c r="F1224" s="70"/>
    </row>
    <row r="1225" spans="1:6" s="93" customFormat="1" ht="38.25" customHeight="1" x14ac:dyDescent="0.3">
      <c r="A1225" s="142">
        <v>1220</v>
      </c>
      <c r="B1225" s="105" t="s">
        <v>1938</v>
      </c>
      <c r="C1225" s="73" t="s">
        <v>15</v>
      </c>
      <c r="D1225" s="74" t="s">
        <v>1939</v>
      </c>
      <c r="E1225" s="139">
        <v>0</v>
      </c>
      <c r="F1225" s="70"/>
    </row>
    <row r="1226" spans="1:6" s="93" customFormat="1" ht="38.25" customHeight="1" x14ac:dyDescent="0.3">
      <c r="A1226" s="142">
        <v>1221</v>
      </c>
      <c r="B1226" s="105" t="s">
        <v>1940</v>
      </c>
      <c r="C1226" s="73" t="s">
        <v>15</v>
      </c>
      <c r="D1226" s="74" t="s">
        <v>1941</v>
      </c>
      <c r="E1226" s="139">
        <v>0</v>
      </c>
      <c r="F1226" s="70"/>
    </row>
    <row r="1227" spans="1:6" s="93" customFormat="1" ht="38.25" customHeight="1" x14ac:dyDescent="0.3">
      <c r="A1227" s="142">
        <v>1222</v>
      </c>
      <c r="B1227" s="105" t="s">
        <v>1942</v>
      </c>
      <c r="C1227" s="73" t="s">
        <v>15</v>
      </c>
      <c r="D1227" s="74" t="s">
        <v>1943</v>
      </c>
      <c r="E1227" s="139">
        <v>0</v>
      </c>
      <c r="F1227" s="70"/>
    </row>
    <row r="1228" spans="1:6" s="93" customFormat="1" ht="38.25" customHeight="1" x14ac:dyDescent="0.3">
      <c r="A1228" s="142">
        <v>1223</v>
      </c>
      <c r="B1228" s="105" t="s">
        <v>1944</v>
      </c>
      <c r="C1228" s="73" t="s">
        <v>15</v>
      </c>
      <c r="D1228" s="74" t="s">
        <v>1945</v>
      </c>
      <c r="E1228" s="139">
        <v>0</v>
      </c>
      <c r="F1228" s="70"/>
    </row>
    <row r="1229" spans="1:6" s="93" customFormat="1" ht="38.25" customHeight="1" x14ac:dyDescent="0.3">
      <c r="A1229" s="142">
        <v>1224</v>
      </c>
      <c r="B1229" s="105" t="s">
        <v>1946</v>
      </c>
      <c r="C1229" s="73" t="s">
        <v>15</v>
      </c>
      <c r="D1229" s="74" t="s">
        <v>1947</v>
      </c>
      <c r="E1229" s="139">
        <v>0</v>
      </c>
      <c r="F1229" s="70"/>
    </row>
    <row r="1230" spans="1:6" s="93" customFormat="1" ht="38.25" customHeight="1" x14ac:dyDescent="0.3">
      <c r="A1230" s="142">
        <v>1225</v>
      </c>
      <c r="B1230" s="105" t="s">
        <v>1948</v>
      </c>
      <c r="C1230" s="73" t="s">
        <v>15</v>
      </c>
      <c r="D1230" s="74" t="s">
        <v>1949</v>
      </c>
      <c r="E1230" s="139">
        <v>0</v>
      </c>
      <c r="F1230" s="70"/>
    </row>
    <row r="1231" spans="1:6" s="93" customFormat="1" ht="38.25" customHeight="1" x14ac:dyDescent="0.3">
      <c r="A1231" s="142">
        <v>1226</v>
      </c>
      <c r="B1231" s="105" t="s">
        <v>1950</v>
      </c>
      <c r="C1231" s="73" t="s">
        <v>15</v>
      </c>
      <c r="D1231" s="74" t="s">
        <v>1951</v>
      </c>
      <c r="E1231" s="139">
        <v>0</v>
      </c>
      <c r="F1231" s="70"/>
    </row>
    <row r="1232" spans="1:6" s="93" customFormat="1" ht="38.25" customHeight="1" x14ac:dyDescent="0.3">
      <c r="A1232" s="142">
        <v>1227</v>
      </c>
      <c r="B1232" s="105" t="s">
        <v>1952</v>
      </c>
      <c r="C1232" s="73" t="s">
        <v>15</v>
      </c>
      <c r="D1232" s="74" t="s">
        <v>1953</v>
      </c>
      <c r="E1232" s="139">
        <v>0</v>
      </c>
      <c r="F1232" s="70"/>
    </row>
    <row r="1233" spans="1:6" s="93" customFormat="1" ht="38.25" customHeight="1" x14ac:dyDescent="0.3">
      <c r="A1233" s="142">
        <v>1228</v>
      </c>
      <c r="B1233" s="105" t="s">
        <v>1954</v>
      </c>
      <c r="C1233" s="73" t="s">
        <v>15</v>
      </c>
      <c r="D1233" s="74" t="s">
        <v>1955</v>
      </c>
      <c r="E1233" s="139">
        <v>0</v>
      </c>
      <c r="F1233" s="70"/>
    </row>
    <row r="1234" spans="1:6" s="93" customFormat="1" ht="38.25" customHeight="1" x14ac:dyDescent="0.3">
      <c r="A1234" s="142">
        <v>1229</v>
      </c>
      <c r="B1234" s="105" t="s">
        <v>1956</v>
      </c>
      <c r="C1234" s="73" t="s">
        <v>15</v>
      </c>
      <c r="D1234" s="74" t="s">
        <v>1957</v>
      </c>
      <c r="E1234" s="139">
        <v>0</v>
      </c>
      <c r="F1234" s="70"/>
    </row>
    <row r="1235" spans="1:6" s="93" customFormat="1" ht="38.25" customHeight="1" x14ac:dyDescent="0.3">
      <c r="A1235" s="142">
        <v>1230</v>
      </c>
      <c r="B1235" s="105" t="s">
        <v>1958</v>
      </c>
      <c r="C1235" s="73" t="s">
        <v>15</v>
      </c>
      <c r="D1235" s="74" t="s">
        <v>1959</v>
      </c>
      <c r="E1235" s="139">
        <v>0</v>
      </c>
      <c r="F1235" s="70"/>
    </row>
    <row r="1236" spans="1:6" s="93" customFormat="1" ht="38.25" customHeight="1" x14ac:dyDescent="0.3">
      <c r="A1236" s="142">
        <v>1231</v>
      </c>
      <c r="B1236" s="105" t="s">
        <v>1960</v>
      </c>
      <c r="C1236" s="73" t="s">
        <v>15</v>
      </c>
      <c r="D1236" s="74" t="s">
        <v>1961</v>
      </c>
      <c r="E1236" s="139">
        <v>0</v>
      </c>
      <c r="F1236" s="70"/>
    </row>
    <row r="1237" spans="1:6" s="93" customFormat="1" ht="38.25" customHeight="1" x14ac:dyDescent="0.3">
      <c r="A1237" s="142">
        <v>1232</v>
      </c>
      <c r="B1237" s="105" t="s">
        <v>1962</v>
      </c>
      <c r="C1237" s="73" t="s">
        <v>15</v>
      </c>
      <c r="D1237" s="74" t="s">
        <v>1963</v>
      </c>
      <c r="E1237" s="139">
        <v>0</v>
      </c>
      <c r="F1237" s="70"/>
    </row>
    <row r="1238" spans="1:6" s="93" customFormat="1" ht="38.25" customHeight="1" x14ac:dyDescent="0.3">
      <c r="A1238" s="142">
        <v>1233</v>
      </c>
      <c r="B1238" s="105" t="s">
        <v>1964</v>
      </c>
      <c r="C1238" s="73" t="s">
        <v>15</v>
      </c>
      <c r="D1238" s="74" t="s">
        <v>1965</v>
      </c>
      <c r="E1238" s="139">
        <v>0</v>
      </c>
      <c r="F1238" s="70"/>
    </row>
    <row r="1239" spans="1:6" s="93" customFormat="1" ht="38.25" customHeight="1" x14ac:dyDescent="0.3">
      <c r="A1239" s="142">
        <v>1234</v>
      </c>
      <c r="B1239" s="105" t="s">
        <v>1966</v>
      </c>
      <c r="C1239" s="73" t="s">
        <v>15</v>
      </c>
      <c r="D1239" s="74" t="s">
        <v>1967</v>
      </c>
      <c r="E1239" s="139">
        <v>0</v>
      </c>
      <c r="F1239" s="70"/>
    </row>
    <row r="1240" spans="1:6" s="93" customFormat="1" ht="38.25" customHeight="1" x14ac:dyDescent="0.3">
      <c r="A1240" s="142">
        <v>1235</v>
      </c>
      <c r="B1240" s="105" t="s">
        <v>1968</v>
      </c>
      <c r="C1240" s="73" t="s">
        <v>15</v>
      </c>
      <c r="D1240" s="74" t="s">
        <v>1969</v>
      </c>
      <c r="E1240" s="139">
        <v>0</v>
      </c>
      <c r="F1240" s="70"/>
    </row>
    <row r="1241" spans="1:6" s="93" customFormat="1" ht="38.25" customHeight="1" x14ac:dyDescent="0.3">
      <c r="A1241" s="142">
        <v>1236</v>
      </c>
      <c r="B1241" s="105" t="s">
        <v>1970</v>
      </c>
      <c r="C1241" s="73" t="s">
        <v>15</v>
      </c>
      <c r="D1241" s="74" t="s">
        <v>1971</v>
      </c>
      <c r="E1241" s="139">
        <v>0</v>
      </c>
      <c r="F1241" s="70"/>
    </row>
    <row r="1242" spans="1:6" s="93" customFormat="1" ht="38.25" customHeight="1" x14ac:dyDescent="0.3">
      <c r="A1242" s="142">
        <v>1237</v>
      </c>
      <c r="B1242" s="105" t="s">
        <v>1972</v>
      </c>
      <c r="C1242" s="73" t="s">
        <v>15</v>
      </c>
      <c r="D1242" s="74" t="s">
        <v>1973</v>
      </c>
      <c r="E1242" s="139">
        <v>0</v>
      </c>
      <c r="F1242" s="70"/>
    </row>
    <row r="1243" spans="1:6" s="93" customFormat="1" ht="38.25" customHeight="1" x14ac:dyDescent="0.3">
      <c r="A1243" s="142">
        <v>1238</v>
      </c>
      <c r="B1243" s="105" t="s">
        <v>1974</v>
      </c>
      <c r="C1243" s="73" t="s">
        <v>15</v>
      </c>
      <c r="D1243" s="74" t="s">
        <v>1975</v>
      </c>
      <c r="E1243" s="139">
        <v>0</v>
      </c>
      <c r="F1243" s="70"/>
    </row>
    <row r="1244" spans="1:6" s="93" customFormat="1" ht="38.25" customHeight="1" x14ac:dyDescent="0.3">
      <c r="A1244" s="142">
        <v>1239</v>
      </c>
      <c r="B1244" s="105" t="s">
        <v>1976</v>
      </c>
      <c r="C1244" s="73" t="s">
        <v>15</v>
      </c>
      <c r="D1244" s="74" t="s">
        <v>1977</v>
      </c>
      <c r="E1244" s="139">
        <v>0</v>
      </c>
      <c r="F1244" s="70"/>
    </row>
    <row r="1245" spans="1:6" s="93" customFormat="1" ht="38.25" customHeight="1" x14ac:dyDescent="0.3">
      <c r="A1245" s="142">
        <v>1240</v>
      </c>
      <c r="B1245" s="105" t="s">
        <v>1978</v>
      </c>
      <c r="C1245" s="73" t="s">
        <v>15</v>
      </c>
      <c r="D1245" s="74" t="s">
        <v>1979</v>
      </c>
      <c r="E1245" s="139">
        <v>0</v>
      </c>
      <c r="F1245" s="70"/>
    </row>
    <row r="1246" spans="1:6" s="93" customFormat="1" ht="38.25" customHeight="1" x14ac:dyDescent="0.3">
      <c r="A1246" s="142">
        <v>1241</v>
      </c>
      <c r="B1246" s="105" t="s">
        <v>1980</v>
      </c>
      <c r="C1246" s="73" t="s">
        <v>15</v>
      </c>
      <c r="D1246" s="74" t="s">
        <v>1981</v>
      </c>
      <c r="E1246" s="139">
        <v>0</v>
      </c>
      <c r="F1246" s="70"/>
    </row>
    <row r="1247" spans="1:6" ht="16.5" customHeight="1" x14ac:dyDescent="0.3">
      <c r="A1247" s="141">
        <v>1242</v>
      </c>
      <c r="B1247" s="44" t="s">
        <v>1982</v>
      </c>
      <c r="C1247" s="43"/>
      <c r="D1247" s="44"/>
      <c r="E1247" s="42"/>
      <c r="F1247" s="42"/>
    </row>
    <row r="1248" spans="1:6" s="93" customFormat="1" ht="38.25" customHeight="1" x14ac:dyDescent="0.3">
      <c r="A1248" s="142">
        <v>1243</v>
      </c>
      <c r="B1248" s="105" t="s">
        <v>1983</v>
      </c>
      <c r="C1248" s="73" t="s">
        <v>173</v>
      </c>
      <c r="D1248" s="74"/>
      <c r="E1248" s="139">
        <v>0</v>
      </c>
      <c r="F1248" s="70"/>
    </row>
    <row r="1249" spans="1:6" s="93" customFormat="1" ht="38.25" customHeight="1" x14ac:dyDescent="0.3">
      <c r="A1249" s="142">
        <v>1244</v>
      </c>
      <c r="B1249" s="105" t="s">
        <v>1984</v>
      </c>
      <c r="C1249" s="73" t="s">
        <v>173</v>
      </c>
      <c r="D1249" s="74"/>
      <c r="E1249" s="139">
        <v>0</v>
      </c>
      <c r="F1249" s="70"/>
    </row>
    <row r="1250" spans="1:6" s="93" customFormat="1" ht="38.25" customHeight="1" x14ac:dyDescent="0.3">
      <c r="A1250" s="142">
        <v>1245</v>
      </c>
      <c r="B1250" s="105" t="s">
        <v>1985</v>
      </c>
      <c r="C1250" s="73" t="s">
        <v>173</v>
      </c>
      <c r="D1250" s="74"/>
      <c r="E1250" s="139">
        <v>0</v>
      </c>
      <c r="F1250" s="70"/>
    </row>
    <row r="1251" spans="1:6" s="93" customFormat="1" ht="38.25" customHeight="1" x14ac:dyDescent="0.3">
      <c r="A1251" s="142">
        <v>1246</v>
      </c>
      <c r="B1251" s="105" t="s">
        <v>1986</v>
      </c>
      <c r="C1251" s="73" t="s">
        <v>173</v>
      </c>
      <c r="D1251" s="74"/>
      <c r="E1251" s="139">
        <v>0</v>
      </c>
      <c r="F1251" s="70"/>
    </row>
    <row r="1252" spans="1:6" s="93" customFormat="1" ht="38.25" customHeight="1" x14ac:dyDescent="0.3">
      <c r="A1252" s="142">
        <v>1247</v>
      </c>
      <c r="B1252" s="105" t="s">
        <v>1987</v>
      </c>
      <c r="C1252" s="73" t="s">
        <v>8</v>
      </c>
      <c r="D1252" s="74"/>
      <c r="E1252" s="139">
        <v>0</v>
      </c>
      <c r="F1252" s="70"/>
    </row>
    <row r="1253" spans="1:6" s="93" customFormat="1" ht="38.25" customHeight="1" x14ac:dyDescent="0.3">
      <c r="A1253" s="142">
        <v>1248</v>
      </c>
      <c r="B1253" s="105" t="s">
        <v>1988</v>
      </c>
      <c r="C1253" s="73" t="s">
        <v>8</v>
      </c>
      <c r="D1253" s="74"/>
      <c r="E1253" s="139">
        <v>0</v>
      </c>
      <c r="F1253" s="70"/>
    </row>
    <row r="1254" spans="1:6" x14ac:dyDescent="0.3">
      <c r="A1254" s="141">
        <v>1249</v>
      </c>
      <c r="B1254" s="44" t="s">
        <v>2361</v>
      </c>
      <c r="C1254" s="43"/>
      <c r="D1254" s="44"/>
      <c r="E1254" s="42"/>
      <c r="F1254" s="42"/>
    </row>
    <row r="1255" spans="1:6" x14ac:dyDescent="0.3">
      <c r="A1255" s="142">
        <v>1250</v>
      </c>
      <c r="B1255" s="105" t="s">
        <v>2362</v>
      </c>
      <c r="C1255" s="73" t="s">
        <v>15</v>
      </c>
      <c r="D1255" s="74"/>
      <c r="E1255" s="140">
        <v>0</v>
      </c>
      <c r="F1255" s="70"/>
    </row>
    <row r="1256" spans="1:6" x14ac:dyDescent="0.3">
      <c r="A1256" s="142">
        <v>1251</v>
      </c>
      <c r="B1256" s="105" t="s">
        <v>2363</v>
      </c>
      <c r="C1256" s="73" t="s">
        <v>15</v>
      </c>
      <c r="D1256" s="74"/>
      <c r="E1256" s="140">
        <v>0</v>
      </c>
      <c r="F1256" s="70"/>
    </row>
    <row r="1257" spans="1:6" x14ac:dyDescent="0.3">
      <c r="A1257" s="142">
        <v>1252</v>
      </c>
      <c r="B1257" s="105" t="s">
        <v>2364</v>
      </c>
      <c r="C1257" s="73" t="s">
        <v>8</v>
      </c>
      <c r="D1257" s="74"/>
      <c r="E1257" s="140">
        <v>0</v>
      </c>
      <c r="F1257" s="70"/>
    </row>
    <row r="1258" spans="1:6" x14ac:dyDescent="0.3">
      <c r="A1258" s="142">
        <v>1253</v>
      </c>
      <c r="B1258" s="105" t="s">
        <v>2365</v>
      </c>
      <c r="C1258" s="73" t="s">
        <v>15</v>
      </c>
      <c r="D1258" s="74"/>
      <c r="E1258" s="140">
        <v>0</v>
      </c>
      <c r="F1258" s="70"/>
    </row>
    <row r="1259" spans="1:6" x14ac:dyDescent="0.3">
      <c r="A1259" s="142">
        <v>1254</v>
      </c>
      <c r="B1259" s="105" t="s">
        <v>2366</v>
      </c>
      <c r="C1259" s="73" t="s">
        <v>126</v>
      </c>
      <c r="D1259" s="74"/>
      <c r="E1259" s="140">
        <v>0</v>
      </c>
      <c r="F1259" s="70"/>
    </row>
    <row r="1260" spans="1:6" x14ac:dyDescent="0.3">
      <c r="A1260" s="142">
        <v>1255</v>
      </c>
      <c r="B1260" s="105" t="s">
        <v>2367</v>
      </c>
      <c r="C1260" s="73" t="s">
        <v>8</v>
      </c>
      <c r="D1260" s="74"/>
      <c r="E1260" s="140">
        <v>0</v>
      </c>
      <c r="F1260" s="70"/>
    </row>
    <row r="1261" spans="1:6" ht="31.2" x14ac:dyDescent="0.3">
      <c r="A1261" s="142">
        <v>1256</v>
      </c>
      <c r="B1261" s="105" t="s">
        <v>2368</v>
      </c>
      <c r="C1261" s="73" t="s">
        <v>15</v>
      </c>
      <c r="D1261" s="74"/>
      <c r="E1261" s="140">
        <v>0</v>
      </c>
      <c r="F1261" s="70"/>
    </row>
    <row r="1262" spans="1:6" x14ac:dyDescent="0.3">
      <c r="A1262" s="142">
        <v>1257</v>
      </c>
      <c r="B1262" s="105" t="s">
        <v>2369</v>
      </c>
      <c r="C1262" s="73" t="s">
        <v>15</v>
      </c>
      <c r="D1262" s="74"/>
      <c r="E1262" s="140">
        <v>0</v>
      </c>
      <c r="F1262" s="70"/>
    </row>
    <row r="1263" spans="1:6" x14ac:dyDescent="0.3">
      <c r="A1263" s="142">
        <v>1258</v>
      </c>
      <c r="B1263" s="105" t="s">
        <v>2370</v>
      </c>
      <c r="C1263" s="73" t="s">
        <v>173</v>
      </c>
      <c r="D1263" s="74"/>
      <c r="E1263" s="140">
        <v>0</v>
      </c>
      <c r="F1263" s="70"/>
    </row>
    <row r="1264" spans="1:6" x14ac:dyDescent="0.3">
      <c r="A1264" s="97"/>
      <c r="B1264" s="97"/>
      <c r="C1264" s="98"/>
      <c r="D1264" s="97"/>
      <c r="E1264" s="99"/>
      <c r="F1264" s="99"/>
    </row>
    <row r="1265" spans="1:6" x14ac:dyDescent="0.3">
      <c r="A1265" s="97"/>
      <c r="B1265" s="97"/>
      <c r="C1265" s="98"/>
      <c r="D1265" s="97"/>
      <c r="E1265" s="99"/>
      <c r="F1265" s="99"/>
    </row>
    <row r="1266" spans="1:6" x14ac:dyDescent="0.3">
      <c r="A1266" s="97"/>
      <c r="B1266" s="97"/>
      <c r="C1266" s="98"/>
      <c r="D1266" s="97"/>
      <c r="E1266" s="99"/>
      <c r="F1266" s="99"/>
    </row>
    <row r="1267" spans="1:6" x14ac:dyDescent="0.3">
      <c r="A1267" s="97"/>
      <c r="B1267" s="97"/>
      <c r="C1267" s="98"/>
      <c r="D1267" s="97"/>
      <c r="E1267" s="99"/>
      <c r="F1267" s="99"/>
    </row>
    <row r="1268" spans="1:6" x14ac:dyDescent="0.3">
      <c r="A1268" s="97"/>
      <c r="B1268" s="97"/>
      <c r="C1268" s="98"/>
      <c r="D1268" s="97"/>
      <c r="E1268" s="99"/>
      <c r="F1268" s="99"/>
    </row>
    <row r="1269" spans="1:6" x14ac:dyDescent="0.3">
      <c r="A1269" s="97"/>
      <c r="B1269" s="97"/>
      <c r="C1269" s="98"/>
      <c r="D1269" s="97"/>
      <c r="E1269" s="99"/>
      <c r="F1269" s="99"/>
    </row>
    <row r="1270" spans="1:6" x14ac:dyDescent="0.3">
      <c r="A1270" s="97"/>
      <c r="B1270" s="97"/>
      <c r="C1270" s="98"/>
      <c r="D1270" s="97"/>
      <c r="E1270" s="99"/>
      <c r="F1270" s="99"/>
    </row>
    <row r="1271" spans="1:6" x14ac:dyDescent="0.3">
      <c r="A1271" s="97"/>
      <c r="B1271" s="97"/>
      <c r="C1271" s="98"/>
      <c r="D1271" s="97"/>
      <c r="E1271" s="99"/>
      <c r="F1271" s="99"/>
    </row>
    <row r="1272" spans="1:6" x14ac:dyDescent="0.3">
      <c r="A1272" s="97"/>
      <c r="B1272" s="97"/>
      <c r="C1272" s="98"/>
      <c r="D1272" s="97"/>
      <c r="E1272" s="99"/>
      <c r="F1272" s="99"/>
    </row>
    <row r="1273" spans="1:6" x14ac:dyDescent="0.3">
      <c r="A1273" s="97"/>
      <c r="B1273" s="97"/>
      <c r="C1273" s="98"/>
      <c r="D1273" s="97"/>
      <c r="E1273" s="99"/>
      <c r="F1273" s="99"/>
    </row>
    <row r="1274" spans="1:6" x14ac:dyDescent="0.3">
      <c r="A1274" s="97"/>
      <c r="B1274" s="97"/>
      <c r="C1274" s="98"/>
      <c r="D1274" s="97"/>
      <c r="E1274" s="99"/>
      <c r="F1274" s="99"/>
    </row>
    <row r="1275" spans="1:6" x14ac:dyDescent="0.3">
      <c r="A1275" s="97"/>
      <c r="B1275" s="97"/>
      <c r="C1275" s="98"/>
      <c r="D1275" s="97"/>
      <c r="E1275" s="99"/>
      <c r="F1275" s="99"/>
    </row>
    <row r="1276" spans="1:6" x14ac:dyDescent="0.3">
      <c r="A1276" s="97"/>
      <c r="B1276" s="97"/>
      <c r="C1276" s="98"/>
      <c r="D1276" s="97"/>
      <c r="E1276" s="99"/>
      <c r="F1276" s="99"/>
    </row>
    <row r="1277" spans="1:6" x14ac:dyDescent="0.3">
      <c r="A1277" s="97"/>
      <c r="B1277" s="97"/>
      <c r="C1277" s="98"/>
      <c r="D1277" s="97"/>
      <c r="E1277" s="99"/>
      <c r="F1277" s="99"/>
    </row>
    <row r="1278" spans="1:6" x14ac:dyDescent="0.3">
      <c r="A1278" s="97"/>
      <c r="B1278" s="97"/>
      <c r="C1278" s="98"/>
      <c r="D1278" s="97"/>
      <c r="E1278" s="99"/>
      <c r="F1278" s="99"/>
    </row>
    <row r="1279" spans="1:6" x14ac:dyDescent="0.3">
      <c r="A1279" s="97"/>
      <c r="B1279" s="97"/>
      <c r="C1279" s="98"/>
      <c r="D1279" s="97"/>
      <c r="E1279" s="99"/>
      <c r="F1279" s="99"/>
    </row>
    <row r="1280" spans="1:6" x14ac:dyDescent="0.3">
      <c r="A1280" s="97"/>
      <c r="B1280" s="97"/>
      <c r="C1280" s="98"/>
      <c r="D1280" s="97"/>
      <c r="E1280" s="99"/>
      <c r="F1280" s="99"/>
    </row>
    <row r="1281" spans="1:6" x14ac:dyDescent="0.3">
      <c r="A1281" s="97"/>
      <c r="B1281" s="97"/>
      <c r="C1281" s="98"/>
      <c r="D1281" s="97"/>
      <c r="E1281" s="99"/>
      <c r="F1281" s="99"/>
    </row>
    <row r="1282" spans="1:6" x14ac:dyDescent="0.3">
      <c r="A1282" s="97"/>
      <c r="B1282" s="97"/>
      <c r="C1282" s="98"/>
      <c r="D1282" s="97"/>
      <c r="E1282" s="99"/>
      <c r="F1282" s="99"/>
    </row>
    <row r="1283" spans="1:6" x14ac:dyDescent="0.3">
      <c r="A1283" s="97"/>
      <c r="B1283" s="97"/>
      <c r="C1283" s="98"/>
      <c r="D1283" s="97"/>
      <c r="E1283" s="99"/>
      <c r="F1283" s="99"/>
    </row>
    <row r="1284" spans="1:6" x14ac:dyDescent="0.3">
      <c r="A1284" s="97"/>
      <c r="B1284" s="97"/>
      <c r="C1284" s="98"/>
      <c r="D1284" s="97"/>
      <c r="E1284" s="99"/>
      <c r="F1284" s="99"/>
    </row>
    <row r="1285" spans="1:6" x14ac:dyDescent="0.3">
      <c r="A1285" s="97"/>
      <c r="B1285" s="97"/>
      <c r="C1285" s="98"/>
      <c r="D1285" s="97"/>
      <c r="E1285" s="99"/>
      <c r="F1285" s="99"/>
    </row>
    <row r="1286" spans="1:6" x14ac:dyDescent="0.3">
      <c r="A1286" s="97"/>
      <c r="B1286" s="97"/>
      <c r="C1286" s="98"/>
      <c r="D1286" s="97"/>
      <c r="E1286" s="99"/>
      <c r="F1286" s="99"/>
    </row>
    <row r="1287" spans="1:6" x14ac:dyDescent="0.3">
      <c r="A1287" s="97"/>
      <c r="B1287" s="97"/>
      <c r="C1287" s="98"/>
      <c r="D1287" s="97"/>
      <c r="E1287" s="99"/>
      <c r="F1287" s="99"/>
    </row>
    <row r="1288" spans="1:6" x14ac:dyDescent="0.3">
      <c r="A1288" s="97"/>
      <c r="B1288" s="97"/>
      <c r="C1288" s="98"/>
      <c r="D1288" s="97"/>
      <c r="E1288" s="99"/>
      <c r="F1288" s="99"/>
    </row>
    <row r="1289" spans="1:6" x14ac:dyDescent="0.3">
      <c r="A1289" s="97"/>
      <c r="B1289" s="97"/>
      <c r="C1289" s="98"/>
      <c r="D1289" s="97"/>
      <c r="E1289" s="99"/>
      <c r="F1289" s="99"/>
    </row>
    <row r="1290" spans="1:6" x14ac:dyDescent="0.3">
      <c r="A1290" s="97"/>
      <c r="B1290" s="97"/>
      <c r="C1290" s="98"/>
      <c r="D1290" s="97"/>
      <c r="E1290" s="99"/>
      <c r="F1290" s="99"/>
    </row>
    <row r="1291" spans="1:6" x14ac:dyDescent="0.3">
      <c r="A1291" s="97"/>
      <c r="B1291" s="97"/>
      <c r="C1291" s="98"/>
      <c r="D1291" s="97"/>
      <c r="E1291" s="99"/>
      <c r="F1291" s="99"/>
    </row>
    <row r="1292" spans="1:6" x14ac:dyDescent="0.3">
      <c r="A1292" s="97"/>
      <c r="B1292" s="97"/>
      <c r="C1292" s="98"/>
      <c r="D1292" s="97"/>
      <c r="E1292" s="99"/>
      <c r="F1292" s="99"/>
    </row>
    <row r="1293" spans="1:6" x14ac:dyDescent="0.3">
      <c r="A1293" s="97"/>
      <c r="B1293" s="97"/>
      <c r="C1293" s="98"/>
      <c r="D1293" s="97"/>
      <c r="E1293" s="99"/>
      <c r="F1293" s="99"/>
    </row>
    <row r="1294" spans="1:6" x14ac:dyDescent="0.3">
      <c r="A1294" s="97"/>
      <c r="B1294" s="97"/>
      <c r="C1294" s="98"/>
      <c r="D1294" s="97"/>
      <c r="E1294" s="99"/>
      <c r="F1294" s="99"/>
    </row>
    <row r="1295" spans="1:6" x14ac:dyDescent="0.3">
      <c r="A1295" s="97"/>
      <c r="B1295" s="97"/>
      <c r="C1295" s="98"/>
      <c r="D1295" s="97"/>
      <c r="E1295" s="99"/>
      <c r="F1295" s="99"/>
    </row>
    <row r="1296" spans="1:6" x14ac:dyDescent="0.3">
      <c r="A1296" s="97"/>
      <c r="B1296" s="97"/>
      <c r="C1296" s="98"/>
      <c r="D1296" s="97"/>
      <c r="E1296" s="99"/>
      <c r="F1296" s="99"/>
    </row>
    <row r="1297" spans="1:6" x14ac:dyDescent="0.3">
      <c r="A1297" s="97"/>
      <c r="B1297" s="97"/>
      <c r="C1297" s="98"/>
      <c r="D1297" s="97"/>
      <c r="E1297" s="99"/>
      <c r="F1297" s="99"/>
    </row>
    <row r="1298" spans="1:6" x14ac:dyDescent="0.3">
      <c r="A1298" s="97"/>
      <c r="B1298" s="97"/>
      <c r="C1298" s="98"/>
      <c r="D1298" s="97"/>
      <c r="E1298" s="99"/>
      <c r="F1298" s="99"/>
    </row>
    <row r="1299" spans="1:6" x14ac:dyDescent="0.3">
      <c r="A1299" s="97"/>
      <c r="B1299" s="97"/>
      <c r="C1299" s="98"/>
      <c r="D1299" s="97"/>
      <c r="E1299" s="99"/>
      <c r="F1299" s="99"/>
    </row>
    <row r="1300" spans="1:6" x14ac:dyDescent="0.3">
      <c r="A1300" s="97"/>
      <c r="B1300" s="97"/>
      <c r="C1300" s="98"/>
      <c r="D1300" s="97"/>
      <c r="E1300" s="99"/>
      <c r="F1300" s="99"/>
    </row>
    <row r="1301" spans="1:6" x14ac:dyDescent="0.3">
      <c r="A1301" s="97"/>
      <c r="B1301" s="97"/>
      <c r="C1301" s="98"/>
      <c r="D1301" s="97"/>
      <c r="E1301" s="99"/>
      <c r="F1301" s="99"/>
    </row>
    <row r="1302" spans="1:6" x14ac:dyDescent="0.3">
      <c r="A1302" s="97"/>
      <c r="B1302" s="97"/>
      <c r="C1302" s="98"/>
      <c r="D1302" s="97"/>
      <c r="E1302" s="99"/>
      <c r="F1302" s="99"/>
    </row>
    <row r="1303" spans="1:6" x14ac:dyDescent="0.3">
      <c r="A1303" s="97"/>
      <c r="B1303" s="97"/>
      <c r="C1303" s="98"/>
      <c r="D1303" s="97"/>
      <c r="E1303" s="99"/>
      <c r="F1303" s="99"/>
    </row>
    <row r="1304" spans="1:6" x14ac:dyDescent="0.3">
      <c r="A1304" s="97"/>
      <c r="B1304" s="97"/>
      <c r="C1304" s="98"/>
      <c r="D1304" s="97"/>
      <c r="E1304" s="99"/>
      <c r="F1304" s="99"/>
    </row>
    <row r="1305" spans="1:6" x14ac:dyDescent="0.3">
      <c r="A1305" s="97"/>
      <c r="B1305" s="97"/>
      <c r="C1305" s="98"/>
      <c r="D1305" s="97"/>
      <c r="E1305" s="99"/>
      <c r="F1305" s="99"/>
    </row>
    <row r="1306" spans="1:6" x14ac:dyDescent="0.3">
      <c r="A1306" s="97"/>
      <c r="B1306" s="97"/>
      <c r="C1306" s="98"/>
      <c r="D1306" s="97"/>
      <c r="E1306" s="99"/>
      <c r="F1306" s="99"/>
    </row>
    <row r="1307" spans="1:6" x14ac:dyDescent="0.3">
      <c r="A1307" s="97"/>
      <c r="B1307" s="97"/>
      <c r="C1307" s="98"/>
      <c r="D1307" s="97"/>
      <c r="E1307" s="99"/>
      <c r="F1307" s="99"/>
    </row>
    <row r="1308" spans="1:6" x14ac:dyDescent="0.3">
      <c r="A1308" s="97"/>
      <c r="B1308" s="97"/>
      <c r="C1308" s="98"/>
      <c r="D1308" s="97"/>
      <c r="E1308" s="99"/>
      <c r="F1308" s="99"/>
    </row>
    <row r="1309" spans="1:6" x14ac:dyDescent="0.3">
      <c r="A1309" s="97"/>
      <c r="B1309" s="97"/>
      <c r="C1309" s="98"/>
      <c r="D1309" s="97"/>
      <c r="E1309" s="99"/>
      <c r="F1309" s="99"/>
    </row>
    <row r="1310" spans="1:6" x14ac:dyDescent="0.3">
      <c r="A1310" s="97"/>
      <c r="B1310" s="97"/>
      <c r="C1310" s="98"/>
      <c r="D1310" s="97"/>
      <c r="E1310" s="99"/>
      <c r="F1310" s="99"/>
    </row>
    <row r="1311" spans="1:6" x14ac:dyDescent="0.3">
      <c r="A1311" s="97"/>
      <c r="B1311" s="97"/>
      <c r="C1311" s="98"/>
      <c r="D1311" s="97"/>
      <c r="E1311" s="99"/>
      <c r="F1311" s="99"/>
    </row>
    <row r="1312" spans="1:6" x14ac:dyDescent="0.3">
      <c r="A1312" s="97"/>
      <c r="B1312" s="97"/>
      <c r="C1312" s="98"/>
      <c r="D1312" s="97"/>
      <c r="E1312" s="99"/>
      <c r="F1312" s="99"/>
    </row>
    <row r="1313" spans="1:6" x14ac:dyDescent="0.3">
      <c r="A1313" s="97"/>
      <c r="B1313" s="97"/>
      <c r="C1313" s="98"/>
      <c r="D1313" s="97"/>
      <c r="E1313" s="99"/>
      <c r="F1313" s="99"/>
    </row>
    <row r="1314" spans="1:6" x14ac:dyDescent="0.3">
      <c r="A1314" s="97"/>
      <c r="B1314" s="97"/>
      <c r="C1314" s="98"/>
      <c r="D1314" s="97"/>
      <c r="E1314" s="99"/>
      <c r="F1314" s="99"/>
    </row>
    <row r="1315" spans="1:6" x14ac:dyDescent="0.3">
      <c r="A1315" s="97"/>
      <c r="B1315" s="97"/>
      <c r="C1315" s="98"/>
      <c r="D1315" s="97"/>
      <c r="E1315" s="99"/>
      <c r="F1315" s="99"/>
    </row>
    <row r="1316" spans="1:6" x14ac:dyDescent="0.3">
      <c r="A1316" s="97"/>
      <c r="B1316" s="97"/>
      <c r="C1316" s="98"/>
      <c r="D1316" s="97"/>
      <c r="E1316" s="99"/>
      <c r="F1316" s="99"/>
    </row>
    <row r="1317" spans="1:6" x14ac:dyDescent="0.3">
      <c r="A1317" s="97"/>
      <c r="B1317" s="97"/>
      <c r="C1317" s="98"/>
      <c r="D1317" s="97"/>
      <c r="E1317" s="99"/>
      <c r="F1317" s="99"/>
    </row>
    <row r="1318" spans="1:6" x14ac:dyDescent="0.3">
      <c r="A1318" s="97"/>
      <c r="B1318" s="97"/>
      <c r="C1318" s="98"/>
      <c r="D1318" s="97"/>
      <c r="E1318" s="99"/>
      <c r="F1318" s="99"/>
    </row>
    <row r="1319" spans="1:6" x14ac:dyDescent="0.3">
      <c r="A1319" s="97"/>
      <c r="B1319" s="97"/>
      <c r="C1319" s="98"/>
      <c r="D1319" s="97"/>
      <c r="E1319" s="99"/>
      <c r="F1319" s="99"/>
    </row>
    <row r="1320" spans="1:6" x14ac:dyDescent="0.3">
      <c r="A1320" s="97"/>
      <c r="B1320" s="97"/>
      <c r="C1320" s="98"/>
      <c r="D1320" s="97"/>
      <c r="E1320" s="99"/>
      <c r="F1320" s="99"/>
    </row>
    <row r="1321" spans="1:6" x14ac:dyDescent="0.3">
      <c r="A1321" s="97"/>
      <c r="B1321" s="97"/>
      <c r="C1321" s="98"/>
      <c r="D1321" s="97"/>
      <c r="E1321" s="99"/>
      <c r="F1321" s="99"/>
    </row>
    <row r="1322" spans="1:6" x14ac:dyDescent="0.3">
      <c r="A1322" s="97"/>
      <c r="B1322" s="97"/>
      <c r="C1322" s="98"/>
      <c r="D1322" s="97"/>
      <c r="E1322" s="99"/>
      <c r="F1322" s="99"/>
    </row>
    <row r="1323" spans="1:6" x14ac:dyDescent="0.3">
      <c r="A1323" s="97"/>
      <c r="B1323" s="97"/>
      <c r="C1323" s="98"/>
      <c r="D1323" s="97"/>
      <c r="E1323" s="99"/>
      <c r="F1323" s="99"/>
    </row>
    <row r="1324" spans="1:6" x14ac:dyDescent="0.3">
      <c r="A1324" s="97"/>
      <c r="B1324" s="97"/>
      <c r="C1324" s="98"/>
      <c r="D1324" s="97"/>
      <c r="E1324" s="99"/>
      <c r="F1324" s="99"/>
    </row>
    <row r="1325" spans="1:6" x14ac:dyDescent="0.3">
      <c r="A1325" s="97"/>
      <c r="B1325" s="97"/>
      <c r="C1325" s="98"/>
      <c r="D1325" s="97"/>
      <c r="E1325" s="99"/>
      <c r="F1325" s="99"/>
    </row>
    <row r="1326" spans="1:6" x14ac:dyDescent="0.3">
      <c r="A1326" s="97"/>
      <c r="B1326" s="97"/>
      <c r="C1326" s="98"/>
      <c r="D1326" s="97"/>
      <c r="E1326" s="99"/>
      <c r="F1326" s="99"/>
    </row>
    <row r="1327" spans="1:6" x14ac:dyDescent="0.3">
      <c r="A1327" s="97"/>
      <c r="B1327" s="97"/>
      <c r="C1327" s="98"/>
      <c r="D1327" s="97"/>
      <c r="E1327" s="99"/>
      <c r="F1327" s="99"/>
    </row>
    <row r="1328" spans="1:6" x14ac:dyDescent="0.3">
      <c r="A1328" s="97"/>
      <c r="B1328" s="97"/>
      <c r="C1328" s="98"/>
      <c r="D1328" s="97"/>
      <c r="E1328" s="99"/>
      <c r="F1328" s="99"/>
    </row>
    <row r="1329" spans="1:6" x14ac:dyDescent="0.3">
      <c r="A1329" s="97"/>
      <c r="B1329" s="97"/>
      <c r="C1329" s="98"/>
      <c r="D1329" s="97"/>
      <c r="E1329" s="99"/>
      <c r="F1329" s="99"/>
    </row>
    <row r="1330" spans="1:6" x14ac:dyDescent="0.3">
      <c r="A1330" s="97"/>
      <c r="B1330" s="97"/>
      <c r="C1330" s="98"/>
      <c r="D1330" s="97"/>
      <c r="E1330" s="99"/>
      <c r="F1330" s="99"/>
    </row>
    <row r="1331" spans="1:6" x14ac:dyDescent="0.3">
      <c r="A1331" s="97"/>
      <c r="B1331" s="97"/>
      <c r="C1331" s="98"/>
      <c r="D1331" s="97"/>
      <c r="E1331" s="99"/>
      <c r="F1331" s="99"/>
    </row>
    <row r="1332" spans="1:6" x14ac:dyDescent="0.3">
      <c r="A1332" s="97"/>
      <c r="B1332" s="97"/>
      <c r="C1332" s="98"/>
      <c r="D1332" s="97"/>
      <c r="E1332" s="99"/>
      <c r="F1332" s="99"/>
    </row>
    <row r="1333" spans="1:6" x14ac:dyDescent="0.3">
      <c r="A1333" s="97"/>
      <c r="B1333" s="97"/>
      <c r="C1333" s="98"/>
      <c r="D1333" s="97"/>
      <c r="E1333" s="99"/>
      <c r="F1333" s="99"/>
    </row>
    <row r="1334" spans="1:6" x14ac:dyDescent="0.3">
      <c r="A1334" s="97"/>
      <c r="B1334" s="97"/>
      <c r="C1334" s="98"/>
      <c r="D1334" s="97"/>
      <c r="E1334" s="99"/>
      <c r="F1334" s="99"/>
    </row>
    <row r="1335" spans="1:6" x14ac:dyDescent="0.3">
      <c r="A1335" s="97"/>
      <c r="B1335" s="97"/>
      <c r="C1335" s="98"/>
      <c r="D1335" s="97"/>
      <c r="E1335" s="99"/>
      <c r="F1335" s="99"/>
    </row>
    <row r="1336" spans="1:6" x14ac:dyDescent="0.3">
      <c r="A1336" s="97"/>
      <c r="B1336" s="97"/>
      <c r="C1336" s="98"/>
      <c r="D1336" s="97"/>
      <c r="E1336" s="99"/>
      <c r="F1336" s="99"/>
    </row>
    <row r="1337" spans="1:6" x14ac:dyDescent="0.3">
      <c r="A1337" s="97"/>
      <c r="B1337" s="97"/>
      <c r="C1337" s="98"/>
      <c r="D1337" s="97"/>
      <c r="E1337" s="99"/>
      <c r="F1337" s="99"/>
    </row>
    <row r="1338" spans="1:6" x14ac:dyDescent="0.3">
      <c r="A1338" s="97"/>
      <c r="B1338" s="97"/>
      <c r="C1338" s="98"/>
      <c r="D1338" s="97"/>
      <c r="E1338" s="99"/>
      <c r="F1338" s="99"/>
    </row>
    <row r="1339" spans="1:6" x14ac:dyDescent="0.3">
      <c r="A1339" s="97"/>
      <c r="B1339" s="97"/>
      <c r="C1339" s="98"/>
      <c r="D1339" s="97"/>
      <c r="E1339" s="99"/>
      <c r="F1339" s="99"/>
    </row>
    <row r="1340" spans="1:6" x14ac:dyDescent="0.3">
      <c r="A1340" s="97"/>
      <c r="B1340" s="97"/>
      <c r="C1340" s="98"/>
      <c r="D1340" s="97"/>
      <c r="E1340" s="99"/>
      <c r="F1340" s="99"/>
    </row>
    <row r="1341" spans="1:6" x14ac:dyDescent="0.3">
      <c r="A1341" s="97"/>
      <c r="B1341" s="97"/>
      <c r="C1341" s="98"/>
      <c r="D1341" s="97"/>
      <c r="E1341" s="99"/>
      <c r="F1341" s="99"/>
    </row>
    <row r="1342" spans="1:6" x14ac:dyDescent="0.3">
      <c r="A1342" s="97"/>
      <c r="B1342" s="97"/>
      <c r="C1342" s="98"/>
      <c r="D1342" s="97"/>
      <c r="E1342" s="99"/>
      <c r="F1342" s="99"/>
    </row>
    <row r="1343" spans="1:6" x14ac:dyDescent="0.3">
      <c r="A1343" s="97"/>
      <c r="B1343" s="97"/>
      <c r="C1343" s="98"/>
      <c r="D1343" s="97"/>
      <c r="E1343" s="99"/>
      <c r="F1343" s="99"/>
    </row>
    <row r="1344" spans="1:6" x14ac:dyDescent="0.3">
      <c r="A1344" s="97"/>
      <c r="B1344" s="97"/>
      <c r="C1344" s="98"/>
      <c r="D1344" s="97"/>
      <c r="E1344" s="99"/>
      <c r="F1344" s="99"/>
    </row>
    <row r="1345" spans="1:6" x14ac:dyDescent="0.3">
      <c r="A1345" s="97"/>
      <c r="B1345" s="97"/>
      <c r="C1345" s="98"/>
      <c r="D1345" s="97"/>
      <c r="E1345" s="99"/>
      <c r="F1345" s="99"/>
    </row>
    <row r="1346" spans="1:6" x14ac:dyDescent="0.3">
      <c r="A1346" s="97"/>
      <c r="B1346" s="97"/>
      <c r="C1346" s="98"/>
      <c r="D1346" s="97"/>
      <c r="E1346" s="99"/>
      <c r="F1346" s="99"/>
    </row>
    <row r="1347" spans="1:6" x14ac:dyDescent="0.3">
      <c r="A1347" s="97"/>
      <c r="B1347" s="97"/>
      <c r="C1347" s="98"/>
      <c r="D1347" s="97"/>
      <c r="E1347" s="99"/>
      <c r="F1347" s="99"/>
    </row>
    <row r="1348" spans="1:6" x14ac:dyDescent="0.3">
      <c r="A1348" s="97"/>
      <c r="B1348" s="97"/>
      <c r="C1348" s="98"/>
      <c r="D1348" s="97"/>
      <c r="E1348" s="99"/>
      <c r="F1348" s="99"/>
    </row>
    <row r="1349" spans="1:6" x14ac:dyDescent="0.3">
      <c r="A1349" s="97"/>
      <c r="B1349" s="97"/>
      <c r="C1349" s="98"/>
      <c r="D1349" s="97"/>
      <c r="E1349" s="99"/>
      <c r="F1349" s="99"/>
    </row>
    <row r="1350" spans="1:6" x14ac:dyDescent="0.3">
      <c r="A1350" s="97"/>
      <c r="B1350" s="97"/>
      <c r="C1350" s="98"/>
      <c r="D1350" s="97"/>
      <c r="E1350" s="99"/>
      <c r="F1350" s="99"/>
    </row>
    <row r="1351" spans="1:6" x14ac:dyDescent="0.3">
      <c r="A1351" s="97"/>
      <c r="B1351" s="97"/>
      <c r="C1351" s="98"/>
      <c r="D1351" s="97"/>
      <c r="E1351" s="99"/>
      <c r="F1351" s="99"/>
    </row>
    <row r="1352" spans="1:6" x14ac:dyDescent="0.3">
      <c r="A1352" s="97"/>
      <c r="B1352" s="97"/>
      <c r="C1352" s="98"/>
      <c r="D1352" s="97"/>
      <c r="E1352" s="99"/>
      <c r="F1352" s="99"/>
    </row>
    <row r="1353" spans="1:6" x14ac:dyDescent="0.3">
      <c r="A1353" s="97"/>
      <c r="B1353" s="97"/>
      <c r="C1353" s="98"/>
      <c r="D1353" s="97"/>
      <c r="E1353" s="99"/>
      <c r="F1353" s="99"/>
    </row>
    <row r="1354" spans="1:6" x14ac:dyDescent="0.3">
      <c r="A1354" s="97"/>
      <c r="B1354" s="97"/>
      <c r="C1354" s="98"/>
      <c r="D1354" s="97"/>
      <c r="E1354" s="99"/>
      <c r="F1354" s="99"/>
    </row>
    <row r="1355" spans="1:6" x14ac:dyDescent="0.3">
      <c r="A1355" s="97"/>
      <c r="B1355" s="97"/>
      <c r="C1355" s="98"/>
      <c r="D1355" s="97"/>
      <c r="E1355" s="99"/>
      <c r="F1355" s="99"/>
    </row>
    <row r="1356" spans="1:6" x14ac:dyDescent="0.3">
      <c r="A1356" s="97"/>
      <c r="B1356" s="97"/>
      <c r="C1356" s="98"/>
      <c r="D1356" s="97"/>
      <c r="E1356" s="99"/>
      <c r="F1356" s="99"/>
    </row>
    <row r="1357" spans="1:6" x14ac:dyDescent="0.3">
      <c r="A1357" s="97"/>
      <c r="B1357" s="97"/>
      <c r="C1357" s="98"/>
      <c r="D1357" s="97"/>
      <c r="E1357" s="99"/>
      <c r="F1357" s="99"/>
    </row>
    <row r="1358" spans="1:6" x14ac:dyDescent="0.3">
      <c r="A1358" s="97"/>
      <c r="B1358" s="97"/>
      <c r="C1358" s="98"/>
      <c r="D1358" s="97"/>
      <c r="E1358" s="99"/>
      <c r="F1358" s="99"/>
    </row>
    <row r="1359" spans="1:6" x14ac:dyDescent="0.3">
      <c r="A1359" s="97"/>
      <c r="B1359" s="97"/>
      <c r="C1359" s="98"/>
      <c r="D1359" s="97"/>
      <c r="E1359" s="99"/>
      <c r="F1359" s="99"/>
    </row>
    <row r="1360" spans="1:6" x14ac:dyDescent="0.3">
      <c r="A1360" s="97"/>
      <c r="B1360" s="97"/>
      <c r="C1360" s="98"/>
      <c r="D1360" s="97"/>
      <c r="E1360" s="99"/>
      <c r="F1360" s="99"/>
    </row>
    <row r="1361" spans="1:6" x14ac:dyDescent="0.3">
      <c r="A1361" s="97"/>
      <c r="B1361" s="97"/>
      <c r="C1361" s="98"/>
      <c r="D1361" s="97"/>
      <c r="E1361" s="99"/>
      <c r="F1361" s="99"/>
    </row>
    <row r="1362" spans="1:6" x14ac:dyDescent="0.3">
      <c r="A1362" s="97"/>
      <c r="B1362" s="97"/>
      <c r="C1362" s="98"/>
      <c r="D1362" s="97"/>
      <c r="E1362" s="99"/>
      <c r="F1362" s="99"/>
    </row>
    <row r="1363" spans="1:6" x14ac:dyDescent="0.3">
      <c r="A1363" s="97"/>
      <c r="B1363" s="97"/>
      <c r="C1363" s="98"/>
      <c r="D1363" s="97"/>
      <c r="E1363" s="99"/>
      <c r="F1363" s="99"/>
    </row>
    <row r="1364" spans="1:6" x14ac:dyDescent="0.3">
      <c r="A1364" s="97"/>
      <c r="B1364" s="97"/>
      <c r="C1364" s="98"/>
      <c r="D1364" s="97"/>
      <c r="E1364" s="99"/>
      <c r="F1364" s="99"/>
    </row>
    <row r="1365" spans="1:6" x14ac:dyDescent="0.3">
      <c r="A1365" s="97"/>
      <c r="B1365" s="97"/>
      <c r="C1365" s="98"/>
      <c r="D1365" s="97"/>
      <c r="E1365" s="99"/>
      <c r="F1365" s="99"/>
    </row>
    <row r="1366" spans="1:6" x14ac:dyDescent="0.3">
      <c r="A1366" s="97"/>
      <c r="B1366" s="97"/>
      <c r="C1366" s="98"/>
      <c r="D1366" s="97"/>
      <c r="E1366" s="99"/>
      <c r="F1366" s="99"/>
    </row>
    <row r="1367" spans="1:6" x14ac:dyDescent="0.3">
      <c r="A1367" s="97"/>
      <c r="B1367" s="97"/>
      <c r="C1367" s="98"/>
      <c r="D1367" s="97"/>
      <c r="E1367" s="99"/>
      <c r="F1367" s="99"/>
    </row>
    <row r="1368" spans="1:6" x14ac:dyDescent="0.3">
      <c r="A1368" s="97"/>
      <c r="B1368" s="97"/>
      <c r="C1368" s="98"/>
      <c r="D1368" s="97"/>
      <c r="E1368" s="99"/>
      <c r="F1368" s="99"/>
    </row>
    <row r="1369" spans="1:6" x14ac:dyDescent="0.3">
      <c r="A1369" s="97"/>
      <c r="B1369" s="97"/>
      <c r="C1369" s="98"/>
      <c r="D1369" s="97"/>
      <c r="E1369" s="99"/>
      <c r="F1369" s="99"/>
    </row>
    <row r="1370" spans="1:6" x14ac:dyDescent="0.3">
      <c r="A1370" s="97"/>
      <c r="B1370" s="97"/>
      <c r="C1370" s="98"/>
      <c r="D1370" s="97"/>
      <c r="E1370" s="99"/>
      <c r="F1370" s="99"/>
    </row>
    <row r="1371" spans="1:6" x14ac:dyDescent="0.3">
      <c r="A1371" s="97"/>
      <c r="B1371" s="97"/>
      <c r="C1371" s="98"/>
      <c r="D1371" s="97"/>
      <c r="E1371" s="99"/>
      <c r="F1371" s="99"/>
    </row>
    <row r="1372" spans="1:6" x14ac:dyDescent="0.3">
      <c r="A1372" s="97"/>
      <c r="B1372" s="97"/>
      <c r="C1372" s="98"/>
      <c r="D1372" s="97"/>
      <c r="E1372" s="99"/>
      <c r="F1372" s="99"/>
    </row>
    <row r="1373" spans="1:6" x14ac:dyDescent="0.3">
      <c r="A1373" s="97"/>
      <c r="B1373" s="97"/>
      <c r="C1373" s="98"/>
      <c r="D1373" s="97"/>
      <c r="E1373" s="99"/>
      <c r="F1373" s="99"/>
    </row>
    <row r="1374" spans="1:6" x14ac:dyDescent="0.3">
      <c r="A1374" s="97"/>
      <c r="B1374" s="97"/>
      <c r="C1374" s="98"/>
      <c r="D1374" s="97"/>
      <c r="E1374" s="99"/>
      <c r="F1374" s="99"/>
    </row>
    <row r="1375" spans="1:6" x14ac:dyDescent="0.3">
      <c r="A1375" s="97"/>
      <c r="B1375" s="97"/>
      <c r="C1375" s="98"/>
      <c r="D1375" s="97"/>
      <c r="E1375" s="99"/>
      <c r="F1375" s="99"/>
    </row>
    <row r="1376" spans="1:6" x14ac:dyDescent="0.3">
      <c r="A1376" s="97"/>
      <c r="B1376" s="97"/>
      <c r="C1376" s="98"/>
      <c r="D1376" s="97"/>
      <c r="E1376" s="99"/>
      <c r="F1376" s="99"/>
    </row>
    <row r="1377" spans="1:6" x14ac:dyDescent="0.3">
      <c r="A1377" s="97"/>
      <c r="B1377" s="97"/>
      <c r="C1377" s="98"/>
      <c r="D1377" s="97"/>
      <c r="E1377" s="99"/>
      <c r="F1377" s="99"/>
    </row>
    <row r="1378" spans="1:6" x14ac:dyDescent="0.3">
      <c r="A1378" s="97"/>
      <c r="B1378" s="97"/>
      <c r="C1378" s="98"/>
      <c r="D1378" s="97"/>
      <c r="E1378" s="99"/>
      <c r="F1378" s="99"/>
    </row>
    <row r="1379" spans="1:6" x14ac:dyDescent="0.3">
      <c r="A1379" s="97"/>
      <c r="B1379" s="97"/>
      <c r="C1379" s="98"/>
      <c r="D1379" s="97"/>
      <c r="E1379" s="99"/>
      <c r="F1379" s="99"/>
    </row>
    <row r="1380" spans="1:6" x14ac:dyDescent="0.3">
      <c r="A1380" s="97"/>
      <c r="B1380" s="97"/>
      <c r="C1380" s="98"/>
      <c r="D1380" s="97"/>
      <c r="E1380" s="99"/>
      <c r="F1380" s="99"/>
    </row>
    <row r="1381" spans="1:6" x14ac:dyDescent="0.3">
      <c r="A1381" s="97"/>
      <c r="B1381" s="97"/>
      <c r="C1381" s="98"/>
      <c r="D1381" s="97"/>
      <c r="E1381" s="99"/>
      <c r="F1381" s="99"/>
    </row>
    <row r="1382" spans="1:6" x14ac:dyDescent="0.3">
      <c r="A1382" s="97"/>
      <c r="B1382" s="97"/>
      <c r="C1382" s="98"/>
      <c r="D1382" s="97"/>
      <c r="E1382" s="99"/>
      <c r="F1382" s="99"/>
    </row>
    <row r="1383" spans="1:6" x14ac:dyDescent="0.3">
      <c r="A1383" s="97"/>
      <c r="B1383" s="97"/>
      <c r="C1383" s="98"/>
      <c r="D1383" s="97"/>
      <c r="E1383" s="99"/>
      <c r="F1383" s="99"/>
    </row>
    <row r="1384" spans="1:6" x14ac:dyDescent="0.3">
      <c r="A1384" s="97"/>
      <c r="B1384" s="97"/>
      <c r="C1384" s="98"/>
      <c r="D1384" s="97"/>
      <c r="E1384" s="99"/>
      <c r="F1384" s="99"/>
    </row>
    <row r="1385" spans="1:6" x14ac:dyDescent="0.3">
      <c r="A1385" s="97"/>
      <c r="B1385" s="97"/>
      <c r="C1385" s="98"/>
      <c r="D1385" s="97"/>
      <c r="E1385" s="99"/>
      <c r="F1385" s="99"/>
    </row>
    <row r="1386" spans="1:6" x14ac:dyDescent="0.3">
      <c r="A1386" s="97"/>
      <c r="B1386" s="97"/>
      <c r="C1386" s="98"/>
      <c r="D1386" s="97"/>
      <c r="E1386" s="99"/>
      <c r="F1386" s="99"/>
    </row>
    <row r="1387" spans="1:6" x14ac:dyDescent="0.3">
      <c r="A1387" s="97"/>
      <c r="B1387" s="97"/>
      <c r="C1387" s="98"/>
      <c r="D1387" s="97"/>
      <c r="E1387" s="99"/>
      <c r="F1387" s="99"/>
    </row>
    <row r="1388" spans="1:6" x14ac:dyDescent="0.3">
      <c r="A1388" s="97"/>
      <c r="B1388" s="97"/>
      <c r="C1388" s="98"/>
      <c r="D1388" s="97"/>
      <c r="E1388" s="99"/>
      <c r="F1388" s="99"/>
    </row>
    <row r="1389" spans="1:6" x14ac:dyDescent="0.3">
      <c r="A1389" s="97"/>
      <c r="B1389" s="97"/>
      <c r="C1389" s="98"/>
      <c r="D1389" s="97"/>
      <c r="E1389" s="99"/>
      <c r="F1389" s="99"/>
    </row>
    <row r="1390" spans="1:6" x14ac:dyDescent="0.3">
      <c r="A1390" s="97"/>
      <c r="B1390" s="97"/>
      <c r="C1390" s="98"/>
      <c r="D1390" s="97"/>
      <c r="E1390" s="99"/>
      <c r="F1390" s="99"/>
    </row>
    <row r="1391" spans="1:6" x14ac:dyDescent="0.3">
      <c r="A1391" s="97"/>
      <c r="B1391" s="97"/>
      <c r="C1391" s="98"/>
      <c r="D1391" s="97"/>
      <c r="E1391" s="99"/>
      <c r="F1391" s="99"/>
    </row>
    <row r="1392" spans="1:6" x14ac:dyDescent="0.3">
      <c r="A1392" s="97"/>
      <c r="B1392" s="97"/>
      <c r="C1392" s="98"/>
      <c r="D1392" s="97"/>
      <c r="E1392" s="99"/>
      <c r="F1392" s="99"/>
    </row>
    <row r="1393" spans="1:6" x14ac:dyDescent="0.3">
      <c r="A1393" s="97"/>
      <c r="B1393" s="97"/>
      <c r="C1393" s="98"/>
      <c r="D1393" s="97"/>
      <c r="E1393" s="99"/>
      <c r="F1393" s="99"/>
    </row>
    <row r="1394" spans="1:6" x14ac:dyDescent="0.3">
      <c r="A1394" s="97"/>
      <c r="B1394" s="97"/>
      <c r="C1394" s="98"/>
      <c r="D1394" s="97"/>
      <c r="E1394" s="99"/>
      <c r="F1394" s="99"/>
    </row>
    <row r="1395" spans="1:6" x14ac:dyDescent="0.3">
      <c r="A1395" s="97"/>
      <c r="B1395" s="97"/>
      <c r="C1395" s="98"/>
      <c r="D1395" s="97"/>
      <c r="E1395" s="99"/>
      <c r="F1395" s="99"/>
    </row>
    <row r="1396" spans="1:6" x14ac:dyDescent="0.3">
      <c r="A1396" s="97"/>
      <c r="B1396" s="97"/>
      <c r="C1396" s="98"/>
      <c r="D1396" s="97"/>
      <c r="E1396" s="99"/>
      <c r="F1396" s="99"/>
    </row>
    <row r="1397" spans="1:6" x14ac:dyDescent="0.3">
      <c r="A1397" s="97"/>
      <c r="B1397" s="97"/>
      <c r="C1397" s="98"/>
      <c r="D1397" s="97"/>
      <c r="E1397" s="99"/>
      <c r="F1397" s="99"/>
    </row>
    <row r="1398" spans="1:6" x14ac:dyDescent="0.3">
      <c r="A1398" s="97"/>
      <c r="B1398" s="97"/>
      <c r="C1398" s="98"/>
      <c r="D1398" s="97"/>
      <c r="E1398" s="99"/>
      <c r="F1398" s="99"/>
    </row>
    <row r="1399" spans="1:6" x14ac:dyDescent="0.3">
      <c r="A1399" s="97"/>
      <c r="B1399" s="97"/>
      <c r="C1399" s="98"/>
      <c r="D1399" s="97"/>
      <c r="E1399" s="99"/>
      <c r="F1399" s="99"/>
    </row>
    <row r="1400" spans="1:6" x14ac:dyDescent="0.3">
      <c r="A1400" s="97"/>
      <c r="B1400" s="97"/>
      <c r="C1400" s="98"/>
      <c r="D1400" s="97"/>
      <c r="E1400" s="99"/>
      <c r="F1400" s="99"/>
    </row>
    <row r="1401" spans="1:6" x14ac:dyDescent="0.3">
      <c r="A1401" s="97"/>
      <c r="B1401" s="97"/>
      <c r="C1401" s="98"/>
      <c r="D1401" s="97"/>
      <c r="E1401" s="99"/>
      <c r="F1401" s="99"/>
    </row>
    <row r="1402" spans="1:6" x14ac:dyDescent="0.3">
      <c r="A1402" s="97"/>
      <c r="B1402" s="97"/>
      <c r="C1402" s="98"/>
      <c r="D1402" s="97"/>
      <c r="E1402" s="99"/>
      <c r="F1402" s="99"/>
    </row>
    <row r="1403" spans="1:6" x14ac:dyDescent="0.3">
      <c r="A1403" s="97"/>
      <c r="B1403" s="97"/>
      <c r="C1403" s="98"/>
      <c r="D1403" s="97"/>
      <c r="E1403" s="99"/>
      <c r="F1403" s="99"/>
    </row>
    <row r="1404" spans="1:6" x14ac:dyDescent="0.3">
      <c r="A1404" s="97"/>
      <c r="B1404" s="97"/>
      <c r="C1404" s="98"/>
      <c r="D1404" s="97"/>
      <c r="E1404" s="99"/>
      <c r="F1404" s="99"/>
    </row>
    <row r="1405" spans="1:6" x14ac:dyDescent="0.3">
      <c r="A1405" s="97"/>
      <c r="B1405" s="97"/>
      <c r="C1405" s="98"/>
      <c r="D1405" s="97"/>
      <c r="E1405" s="99"/>
      <c r="F1405" s="99"/>
    </row>
    <row r="1406" spans="1:6" x14ac:dyDescent="0.3">
      <c r="A1406" s="97"/>
      <c r="B1406" s="97"/>
      <c r="C1406" s="98"/>
      <c r="D1406" s="97"/>
      <c r="E1406" s="99"/>
      <c r="F1406" s="99"/>
    </row>
    <row r="1407" spans="1:6" x14ac:dyDescent="0.3">
      <c r="A1407" s="97"/>
      <c r="B1407" s="97"/>
      <c r="C1407" s="98"/>
      <c r="D1407" s="97"/>
      <c r="E1407" s="99"/>
      <c r="F1407" s="99"/>
    </row>
    <row r="1408" spans="1:6" x14ac:dyDescent="0.3">
      <c r="A1408" s="97"/>
      <c r="B1408" s="97"/>
      <c r="C1408" s="98"/>
      <c r="D1408" s="97"/>
      <c r="E1408" s="99"/>
      <c r="F1408" s="99"/>
    </row>
    <row r="1409" spans="1:6" x14ac:dyDescent="0.3">
      <c r="A1409" s="97"/>
      <c r="B1409" s="97"/>
      <c r="C1409" s="98"/>
      <c r="D1409" s="97"/>
      <c r="E1409" s="99"/>
      <c r="F1409" s="99"/>
    </row>
    <row r="1410" spans="1:6" x14ac:dyDescent="0.3">
      <c r="A1410" s="97"/>
      <c r="B1410" s="97"/>
      <c r="C1410" s="98"/>
      <c r="D1410" s="97"/>
      <c r="E1410" s="99"/>
      <c r="F1410" s="99"/>
    </row>
    <row r="1411" spans="1:6" x14ac:dyDescent="0.3">
      <c r="A1411" s="97"/>
      <c r="B1411" s="97"/>
      <c r="C1411" s="98"/>
      <c r="D1411" s="97"/>
      <c r="E1411" s="99"/>
      <c r="F1411" s="99"/>
    </row>
    <row r="1412" spans="1:6" x14ac:dyDescent="0.3">
      <c r="A1412" s="97"/>
      <c r="B1412" s="97"/>
      <c r="C1412" s="98"/>
      <c r="D1412" s="97"/>
      <c r="E1412" s="99"/>
      <c r="F1412" s="99"/>
    </row>
    <row r="1413" spans="1:6" x14ac:dyDescent="0.3">
      <c r="A1413" s="97"/>
      <c r="B1413" s="97"/>
      <c r="C1413" s="98"/>
      <c r="D1413" s="97"/>
      <c r="E1413" s="99"/>
      <c r="F1413" s="99"/>
    </row>
    <row r="1414" spans="1:6" x14ac:dyDescent="0.3">
      <c r="A1414" s="97"/>
      <c r="B1414" s="97"/>
      <c r="C1414" s="98"/>
      <c r="D1414" s="97"/>
      <c r="E1414" s="99"/>
      <c r="F1414" s="99"/>
    </row>
    <row r="1415" spans="1:6" x14ac:dyDescent="0.3">
      <c r="A1415" s="97"/>
      <c r="B1415" s="97"/>
      <c r="C1415" s="98"/>
      <c r="D1415" s="97"/>
      <c r="E1415" s="99"/>
      <c r="F1415" s="99"/>
    </row>
    <row r="1416" spans="1:6" x14ac:dyDescent="0.3">
      <c r="A1416" s="97"/>
      <c r="B1416" s="97"/>
      <c r="C1416" s="98"/>
      <c r="D1416" s="97"/>
      <c r="E1416" s="99"/>
      <c r="F1416" s="99"/>
    </row>
    <row r="1417" spans="1:6" x14ac:dyDescent="0.3">
      <c r="A1417" s="97"/>
      <c r="B1417" s="97"/>
      <c r="C1417" s="98"/>
      <c r="D1417" s="97"/>
      <c r="E1417" s="99"/>
      <c r="F1417" s="99"/>
    </row>
    <row r="1418" spans="1:6" x14ac:dyDescent="0.3">
      <c r="A1418" s="97"/>
      <c r="B1418" s="97"/>
      <c r="C1418" s="98"/>
      <c r="D1418" s="97"/>
      <c r="E1418" s="99"/>
      <c r="F1418" s="99"/>
    </row>
    <row r="1419" spans="1:6" x14ac:dyDescent="0.3">
      <c r="A1419" s="97"/>
      <c r="B1419" s="97"/>
      <c r="C1419" s="98"/>
      <c r="D1419" s="97"/>
      <c r="E1419" s="99"/>
      <c r="F1419" s="99"/>
    </row>
    <row r="1420" spans="1:6" x14ac:dyDescent="0.3">
      <c r="A1420" s="97"/>
      <c r="B1420" s="97"/>
      <c r="C1420" s="98"/>
      <c r="D1420" s="97"/>
      <c r="E1420" s="99"/>
      <c r="F1420" s="99"/>
    </row>
    <row r="1421" spans="1:6" x14ac:dyDescent="0.3">
      <c r="A1421" s="97"/>
      <c r="B1421" s="97"/>
      <c r="C1421" s="98"/>
      <c r="D1421" s="97"/>
      <c r="E1421" s="99"/>
      <c r="F1421" s="99"/>
    </row>
    <row r="1422" spans="1:6" x14ac:dyDescent="0.3">
      <c r="A1422" s="97"/>
      <c r="B1422" s="97"/>
      <c r="C1422" s="98"/>
      <c r="D1422" s="97"/>
      <c r="E1422" s="99"/>
      <c r="F1422" s="99"/>
    </row>
    <row r="1423" spans="1:6" x14ac:dyDescent="0.3">
      <c r="A1423" s="97"/>
      <c r="B1423" s="97"/>
      <c r="C1423" s="98"/>
      <c r="D1423" s="97"/>
      <c r="E1423" s="99"/>
      <c r="F1423" s="99"/>
    </row>
    <row r="1424" spans="1:6" x14ac:dyDescent="0.3">
      <c r="A1424" s="97"/>
      <c r="B1424" s="97"/>
      <c r="C1424" s="98"/>
      <c r="D1424" s="97"/>
      <c r="E1424" s="99"/>
      <c r="F1424" s="99"/>
    </row>
    <row r="1425" spans="1:6" x14ac:dyDescent="0.3">
      <c r="A1425" s="97"/>
      <c r="B1425" s="97"/>
      <c r="C1425" s="98"/>
      <c r="D1425" s="97"/>
      <c r="E1425" s="99"/>
      <c r="F1425" s="99"/>
    </row>
    <row r="1426" spans="1:6" x14ac:dyDescent="0.3">
      <c r="A1426" s="97"/>
      <c r="B1426" s="97"/>
      <c r="C1426" s="98"/>
      <c r="D1426" s="97"/>
      <c r="E1426" s="99"/>
      <c r="F1426" s="99"/>
    </row>
    <row r="1427" spans="1:6" x14ac:dyDescent="0.3">
      <c r="A1427" s="97"/>
      <c r="B1427" s="97"/>
      <c r="C1427" s="98"/>
      <c r="D1427" s="97"/>
      <c r="E1427" s="99"/>
      <c r="F1427" s="99"/>
    </row>
    <row r="1428" spans="1:6" x14ac:dyDescent="0.3">
      <c r="A1428" s="97"/>
      <c r="B1428" s="97"/>
      <c r="C1428" s="98"/>
      <c r="D1428" s="97"/>
      <c r="E1428" s="99"/>
      <c r="F1428" s="99"/>
    </row>
    <row r="1429" spans="1:6" x14ac:dyDescent="0.3">
      <c r="A1429" s="97"/>
      <c r="B1429" s="97"/>
      <c r="C1429" s="98"/>
      <c r="D1429" s="97"/>
      <c r="E1429" s="99"/>
      <c r="F1429" s="99"/>
    </row>
    <row r="1430" spans="1:6" x14ac:dyDescent="0.3">
      <c r="A1430" s="97"/>
      <c r="B1430" s="97"/>
      <c r="C1430" s="98"/>
      <c r="D1430" s="97"/>
      <c r="E1430" s="99"/>
      <c r="F1430" s="99"/>
    </row>
    <row r="1431" spans="1:6" x14ac:dyDescent="0.3">
      <c r="A1431" s="97"/>
      <c r="B1431" s="97"/>
      <c r="C1431" s="98"/>
      <c r="D1431" s="97"/>
      <c r="E1431" s="99"/>
      <c r="F1431" s="99"/>
    </row>
    <row r="1432" spans="1:6" x14ac:dyDescent="0.3">
      <c r="A1432" s="97"/>
      <c r="B1432" s="97"/>
      <c r="C1432" s="98"/>
      <c r="D1432" s="97"/>
      <c r="E1432" s="99"/>
      <c r="F1432" s="99"/>
    </row>
    <row r="1433" spans="1:6" x14ac:dyDescent="0.3">
      <c r="A1433" s="97"/>
      <c r="B1433" s="97"/>
      <c r="C1433" s="98"/>
      <c r="D1433" s="97"/>
      <c r="E1433" s="99"/>
      <c r="F1433" s="99"/>
    </row>
    <row r="1434" spans="1:6" x14ac:dyDescent="0.3">
      <c r="A1434" s="97"/>
      <c r="B1434" s="97"/>
      <c r="C1434" s="98"/>
      <c r="D1434" s="97"/>
      <c r="E1434" s="99"/>
      <c r="F1434" s="99"/>
    </row>
    <row r="1435" spans="1:6" x14ac:dyDescent="0.3">
      <c r="A1435" s="97"/>
      <c r="B1435" s="97"/>
      <c r="C1435" s="98"/>
      <c r="D1435" s="97"/>
      <c r="E1435" s="99"/>
      <c r="F1435" s="99"/>
    </row>
    <row r="1436" spans="1:6" x14ac:dyDescent="0.3">
      <c r="A1436" s="97"/>
      <c r="B1436" s="97"/>
      <c r="C1436" s="98"/>
      <c r="D1436" s="97"/>
      <c r="E1436" s="99"/>
      <c r="F1436" s="99"/>
    </row>
    <row r="1437" spans="1:6" x14ac:dyDescent="0.3">
      <c r="A1437" s="97"/>
      <c r="B1437" s="97"/>
      <c r="C1437" s="98"/>
      <c r="D1437" s="97"/>
      <c r="E1437" s="99"/>
      <c r="F1437" s="99"/>
    </row>
    <row r="1438" spans="1:6" x14ac:dyDescent="0.3">
      <c r="A1438" s="97"/>
      <c r="B1438" s="97"/>
      <c r="C1438" s="98"/>
      <c r="D1438" s="97"/>
      <c r="E1438" s="99"/>
      <c r="F1438" s="99"/>
    </row>
    <row r="1439" spans="1:6" x14ac:dyDescent="0.3">
      <c r="A1439" s="97"/>
      <c r="B1439" s="97"/>
      <c r="C1439" s="98"/>
      <c r="D1439" s="97"/>
      <c r="E1439" s="99"/>
      <c r="F1439" s="99"/>
    </row>
    <row r="1440" spans="1:6" x14ac:dyDescent="0.3">
      <c r="A1440" s="97"/>
      <c r="B1440" s="97"/>
      <c r="C1440" s="98"/>
      <c r="D1440" s="97"/>
      <c r="E1440" s="99"/>
      <c r="F1440" s="99"/>
    </row>
    <row r="1441" spans="1:6" x14ac:dyDescent="0.3">
      <c r="A1441" s="97"/>
      <c r="B1441" s="97"/>
      <c r="C1441" s="98"/>
      <c r="D1441" s="97"/>
      <c r="E1441" s="99"/>
      <c r="F1441" s="99"/>
    </row>
    <row r="1442" spans="1:6" x14ac:dyDescent="0.3">
      <c r="A1442" s="97"/>
      <c r="B1442" s="97"/>
      <c r="C1442" s="98"/>
      <c r="D1442" s="97"/>
      <c r="E1442" s="99"/>
      <c r="F1442" s="99"/>
    </row>
    <row r="1443" spans="1:6" x14ac:dyDescent="0.3">
      <c r="A1443" s="97"/>
      <c r="B1443" s="97"/>
      <c r="C1443" s="98"/>
      <c r="D1443" s="97"/>
      <c r="E1443" s="99"/>
      <c r="F1443" s="99"/>
    </row>
    <row r="1444" spans="1:6" x14ac:dyDescent="0.3">
      <c r="A1444" s="97"/>
      <c r="B1444" s="97"/>
      <c r="C1444" s="98"/>
      <c r="D1444" s="97"/>
      <c r="E1444" s="99"/>
      <c r="F1444" s="99"/>
    </row>
    <row r="1445" spans="1:6" x14ac:dyDescent="0.3">
      <c r="A1445" s="97"/>
      <c r="B1445" s="97"/>
      <c r="C1445" s="98"/>
      <c r="D1445" s="97"/>
      <c r="E1445" s="99"/>
      <c r="F1445" s="99"/>
    </row>
    <row r="1446" spans="1:6" x14ac:dyDescent="0.3">
      <c r="A1446" s="97"/>
      <c r="B1446" s="97"/>
      <c r="C1446" s="98"/>
      <c r="D1446" s="97"/>
      <c r="E1446" s="99"/>
      <c r="F1446" s="99"/>
    </row>
    <row r="1447" spans="1:6" x14ac:dyDescent="0.3">
      <c r="A1447" s="97"/>
      <c r="B1447" s="97"/>
      <c r="C1447" s="98"/>
      <c r="D1447" s="97"/>
      <c r="E1447" s="99"/>
      <c r="F1447" s="99"/>
    </row>
    <row r="1448" spans="1:6" x14ac:dyDescent="0.3">
      <c r="A1448" s="97"/>
      <c r="B1448" s="97"/>
      <c r="C1448" s="98"/>
      <c r="D1448" s="97"/>
      <c r="E1448" s="99"/>
      <c r="F1448" s="99"/>
    </row>
    <row r="1449" spans="1:6" x14ac:dyDescent="0.3">
      <c r="A1449" s="97"/>
      <c r="B1449" s="97"/>
      <c r="C1449" s="98"/>
      <c r="D1449" s="97"/>
      <c r="E1449" s="99"/>
      <c r="F1449" s="99"/>
    </row>
    <row r="1450" spans="1:6" x14ac:dyDescent="0.3">
      <c r="A1450" s="97"/>
      <c r="B1450" s="97"/>
      <c r="C1450" s="98"/>
      <c r="D1450" s="97"/>
      <c r="E1450" s="99"/>
      <c r="F1450" s="99"/>
    </row>
    <row r="1451" spans="1:6" x14ac:dyDescent="0.3">
      <c r="A1451" s="97"/>
      <c r="B1451" s="97"/>
      <c r="C1451" s="98"/>
      <c r="D1451" s="97"/>
      <c r="E1451" s="99"/>
      <c r="F1451" s="99"/>
    </row>
    <row r="1452" spans="1:6" x14ac:dyDescent="0.3">
      <c r="A1452" s="97"/>
      <c r="B1452" s="97"/>
      <c r="C1452" s="98"/>
      <c r="D1452" s="97"/>
      <c r="E1452" s="99"/>
      <c r="F1452" s="99"/>
    </row>
    <row r="1453" spans="1:6" x14ac:dyDescent="0.3">
      <c r="A1453" s="97"/>
      <c r="B1453" s="97"/>
      <c r="C1453" s="98"/>
      <c r="D1453" s="97"/>
      <c r="E1453" s="99"/>
      <c r="F1453" s="99"/>
    </row>
    <row r="1454" spans="1:6" x14ac:dyDescent="0.3">
      <c r="A1454" s="97"/>
      <c r="B1454" s="97"/>
      <c r="C1454" s="98"/>
      <c r="D1454" s="97"/>
      <c r="E1454" s="99"/>
      <c r="F1454" s="99"/>
    </row>
    <row r="1455" spans="1:6" x14ac:dyDescent="0.3">
      <c r="A1455" s="97"/>
      <c r="B1455" s="97"/>
      <c r="C1455" s="98"/>
      <c r="D1455" s="97"/>
      <c r="E1455" s="99"/>
      <c r="F1455" s="99"/>
    </row>
    <row r="1456" spans="1:6" x14ac:dyDescent="0.3">
      <c r="A1456" s="97"/>
      <c r="B1456" s="97"/>
      <c r="C1456" s="98"/>
      <c r="D1456" s="97"/>
      <c r="E1456" s="99"/>
      <c r="F1456" s="99"/>
    </row>
    <row r="1457" spans="1:6" x14ac:dyDescent="0.3">
      <c r="A1457" s="97"/>
      <c r="B1457" s="97"/>
      <c r="C1457" s="98"/>
      <c r="D1457" s="97"/>
      <c r="E1457" s="99"/>
      <c r="F1457" s="99"/>
    </row>
    <row r="1458" spans="1:6" x14ac:dyDescent="0.3">
      <c r="A1458" s="97"/>
      <c r="B1458" s="97"/>
      <c r="C1458" s="98"/>
      <c r="D1458" s="97"/>
      <c r="E1458" s="99"/>
      <c r="F1458" s="99"/>
    </row>
    <row r="1459" spans="1:6" x14ac:dyDescent="0.3">
      <c r="A1459" s="97"/>
      <c r="B1459" s="97"/>
      <c r="C1459" s="98"/>
      <c r="D1459" s="97"/>
      <c r="E1459" s="99"/>
      <c r="F1459" s="99"/>
    </row>
    <row r="1460" spans="1:6" x14ac:dyDescent="0.3">
      <c r="A1460" s="97"/>
      <c r="B1460" s="97"/>
      <c r="C1460" s="98"/>
      <c r="D1460" s="97"/>
      <c r="E1460" s="99"/>
      <c r="F1460" s="99"/>
    </row>
    <row r="1461" spans="1:6" x14ac:dyDescent="0.3">
      <c r="A1461" s="97"/>
      <c r="B1461" s="97"/>
      <c r="C1461" s="98"/>
      <c r="D1461" s="97"/>
      <c r="E1461" s="99"/>
      <c r="F1461" s="99"/>
    </row>
    <row r="1462" spans="1:6" x14ac:dyDescent="0.3">
      <c r="A1462" s="97"/>
      <c r="B1462" s="97"/>
      <c r="C1462" s="98"/>
      <c r="D1462" s="97"/>
      <c r="E1462" s="99"/>
      <c r="F1462" s="99"/>
    </row>
    <row r="1463" spans="1:6" x14ac:dyDescent="0.3">
      <c r="A1463" s="97"/>
      <c r="B1463" s="97"/>
      <c r="C1463" s="98"/>
      <c r="D1463" s="97"/>
      <c r="E1463" s="99"/>
      <c r="F1463" s="99"/>
    </row>
    <row r="1464" spans="1:6" x14ac:dyDescent="0.3">
      <c r="A1464" s="97"/>
      <c r="B1464" s="97"/>
      <c r="C1464" s="98"/>
      <c r="D1464" s="97"/>
      <c r="E1464" s="99"/>
      <c r="F1464" s="99"/>
    </row>
    <row r="1465" spans="1:6" x14ac:dyDescent="0.3">
      <c r="A1465" s="97"/>
      <c r="B1465" s="97"/>
      <c r="C1465" s="98"/>
      <c r="D1465" s="97"/>
      <c r="E1465" s="99"/>
      <c r="F1465" s="99"/>
    </row>
    <row r="1466" spans="1:6" x14ac:dyDescent="0.3">
      <c r="A1466" s="97"/>
      <c r="B1466" s="97"/>
      <c r="C1466" s="98"/>
      <c r="D1466" s="97"/>
      <c r="E1466" s="99"/>
      <c r="F1466" s="99"/>
    </row>
    <row r="1467" spans="1:6" x14ac:dyDescent="0.3">
      <c r="A1467" s="97"/>
      <c r="B1467" s="97"/>
      <c r="C1467" s="98"/>
      <c r="D1467" s="97"/>
      <c r="E1467" s="99"/>
      <c r="F1467" s="99"/>
    </row>
    <row r="1468" spans="1:6" x14ac:dyDescent="0.3">
      <c r="A1468" s="97"/>
      <c r="B1468" s="97"/>
      <c r="C1468" s="98"/>
      <c r="D1468" s="97"/>
      <c r="E1468" s="99"/>
      <c r="F1468" s="99"/>
    </row>
    <row r="1469" spans="1:6" x14ac:dyDescent="0.3">
      <c r="A1469" s="97"/>
      <c r="B1469" s="97"/>
      <c r="C1469" s="98"/>
      <c r="D1469" s="97"/>
      <c r="E1469" s="99"/>
      <c r="F1469" s="99"/>
    </row>
    <row r="1470" spans="1:6" x14ac:dyDescent="0.3">
      <c r="A1470" s="97"/>
      <c r="B1470" s="97"/>
      <c r="C1470" s="98"/>
      <c r="D1470" s="97"/>
      <c r="E1470" s="99"/>
      <c r="F1470" s="99"/>
    </row>
    <row r="1471" spans="1:6" x14ac:dyDescent="0.3">
      <c r="A1471" s="97"/>
      <c r="B1471" s="97"/>
      <c r="C1471" s="98"/>
      <c r="D1471" s="97"/>
      <c r="E1471" s="99"/>
      <c r="F1471" s="99"/>
    </row>
    <row r="1472" spans="1:6" x14ac:dyDescent="0.3">
      <c r="A1472" s="97"/>
      <c r="B1472" s="97"/>
      <c r="C1472" s="98"/>
      <c r="D1472" s="97"/>
      <c r="E1472" s="99"/>
      <c r="F1472" s="99"/>
    </row>
    <row r="1473" spans="1:6" x14ac:dyDescent="0.3">
      <c r="A1473" s="97"/>
      <c r="B1473" s="97"/>
      <c r="C1473" s="98"/>
      <c r="D1473" s="97"/>
      <c r="E1473" s="99"/>
      <c r="F1473" s="99"/>
    </row>
    <row r="1474" spans="1:6" x14ac:dyDescent="0.3">
      <c r="A1474" s="97"/>
      <c r="B1474" s="97"/>
      <c r="C1474" s="98"/>
      <c r="D1474" s="97"/>
      <c r="E1474" s="99"/>
      <c r="F1474" s="99"/>
    </row>
    <row r="1475" spans="1:6" x14ac:dyDescent="0.3">
      <c r="A1475" s="97"/>
      <c r="B1475" s="97"/>
      <c r="C1475" s="98"/>
      <c r="D1475" s="97"/>
      <c r="E1475" s="99"/>
      <c r="F1475" s="99"/>
    </row>
    <row r="1476" spans="1:6" x14ac:dyDescent="0.3">
      <c r="A1476" s="97"/>
      <c r="B1476" s="97"/>
      <c r="C1476" s="98"/>
      <c r="D1476" s="97"/>
      <c r="E1476" s="99"/>
      <c r="F1476" s="99"/>
    </row>
    <row r="1477" spans="1:6" x14ac:dyDescent="0.3">
      <c r="A1477" s="97"/>
      <c r="B1477" s="97"/>
      <c r="C1477" s="98"/>
      <c r="D1477" s="97"/>
      <c r="E1477" s="99"/>
      <c r="F1477" s="99"/>
    </row>
    <row r="1478" spans="1:6" x14ac:dyDescent="0.3">
      <c r="A1478" s="97"/>
      <c r="B1478" s="97"/>
      <c r="C1478" s="98"/>
      <c r="D1478" s="97"/>
      <c r="E1478" s="99"/>
      <c r="F1478" s="99"/>
    </row>
    <row r="1479" spans="1:6" x14ac:dyDescent="0.3">
      <c r="A1479" s="97"/>
      <c r="B1479" s="97"/>
      <c r="C1479" s="98"/>
      <c r="D1479" s="97"/>
      <c r="E1479" s="99"/>
      <c r="F1479" s="99"/>
    </row>
    <row r="1480" spans="1:6" x14ac:dyDescent="0.3">
      <c r="A1480" s="97"/>
      <c r="B1480" s="97"/>
      <c r="C1480" s="98"/>
      <c r="D1480" s="97"/>
      <c r="E1480" s="99"/>
      <c r="F1480" s="99"/>
    </row>
    <row r="1481" spans="1:6" x14ac:dyDescent="0.3">
      <c r="A1481" s="97"/>
      <c r="B1481" s="97"/>
      <c r="C1481" s="98"/>
      <c r="D1481" s="97"/>
      <c r="E1481" s="99"/>
      <c r="F1481" s="99"/>
    </row>
    <row r="1482" spans="1:6" x14ac:dyDescent="0.3">
      <c r="A1482" s="97"/>
      <c r="B1482" s="97"/>
      <c r="C1482" s="98"/>
      <c r="D1482" s="97"/>
      <c r="E1482" s="99"/>
      <c r="F1482" s="99"/>
    </row>
    <row r="1483" spans="1:6" x14ac:dyDescent="0.3">
      <c r="A1483" s="97"/>
      <c r="B1483" s="97"/>
      <c r="C1483" s="98"/>
      <c r="D1483" s="97"/>
      <c r="E1483" s="99"/>
      <c r="F1483" s="99"/>
    </row>
    <row r="1484" spans="1:6" x14ac:dyDescent="0.3">
      <c r="A1484" s="97"/>
      <c r="B1484" s="97"/>
      <c r="C1484" s="98"/>
      <c r="D1484" s="97"/>
      <c r="E1484" s="99"/>
      <c r="F1484" s="99"/>
    </row>
    <row r="1485" spans="1:6" x14ac:dyDescent="0.3">
      <c r="A1485" s="97"/>
      <c r="B1485" s="97"/>
      <c r="C1485" s="98"/>
      <c r="D1485" s="97"/>
      <c r="E1485" s="99"/>
      <c r="F1485" s="99"/>
    </row>
    <row r="1486" spans="1:6" x14ac:dyDescent="0.3">
      <c r="A1486" s="97"/>
      <c r="B1486" s="97"/>
      <c r="C1486" s="98"/>
      <c r="D1486" s="97"/>
      <c r="E1486" s="99"/>
      <c r="F1486" s="99"/>
    </row>
    <row r="1487" spans="1:6" x14ac:dyDescent="0.3">
      <c r="A1487" s="97"/>
      <c r="B1487" s="97"/>
      <c r="C1487" s="98"/>
      <c r="D1487" s="97"/>
      <c r="E1487" s="99"/>
      <c r="F1487" s="99"/>
    </row>
    <row r="1488" spans="1:6" x14ac:dyDescent="0.3">
      <c r="A1488" s="97"/>
      <c r="B1488" s="97"/>
      <c r="C1488" s="98"/>
      <c r="D1488" s="97"/>
      <c r="E1488" s="99"/>
      <c r="F1488" s="99"/>
    </row>
    <row r="1489" spans="1:6" x14ac:dyDescent="0.3">
      <c r="A1489" s="97"/>
      <c r="B1489" s="97"/>
      <c r="C1489" s="98"/>
      <c r="D1489" s="97"/>
      <c r="E1489" s="99"/>
      <c r="F1489" s="99"/>
    </row>
    <row r="1490" spans="1:6" x14ac:dyDescent="0.3">
      <c r="A1490" s="97"/>
      <c r="B1490" s="97"/>
      <c r="C1490" s="98"/>
      <c r="D1490" s="97"/>
      <c r="E1490" s="99"/>
      <c r="F1490" s="99"/>
    </row>
    <row r="1491" spans="1:6" x14ac:dyDescent="0.3">
      <c r="A1491" s="97"/>
      <c r="B1491" s="97"/>
      <c r="C1491" s="98"/>
      <c r="D1491" s="97"/>
      <c r="E1491" s="99"/>
      <c r="F1491" s="99"/>
    </row>
    <row r="1492" spans="1:6" x14ac:dyDescent="0.3">
      <c r="A1492" s="97"/>
      <c r="B1492" s="97"/>
      <c r="C1492" s="98"/>
      <c r="D1492" s="97"/>
      <c r="E1492" s="99"/>
      <c r="F1492" s="99"/>
    </row>
    <row r="1493" spans="1:6" x14ac:dyDescent="0.3">
      <c r="A1493" s="97"/>
      <c r="B1493" s="97"/>
      <c r="C1493" s="98"/>
      <c r="D1493" s="97"/>
      <c r="E1493" s="99"/>
      <c r="F1493" s="99"/>
    </row>
    <row r="1494" spans="1:6" x14ac:dyDescent="0.3">
      <c r="A1494" s="97"/>
      <c r="B1494" s="97"/>
      <c r="C1494" s="98"/>
      <c r="D1494" s="97"/>
      <c r="E1494" s="99"/>
      <c r="F1494" s="99"/>
    </row>
    <row r="1495" spans="1:6" x14ac:dyDescent="0.3">
      <c r="A1495" s="97"/>
      <c r="B1495" s="97"/>
      <c r="C1495" s="98"/>
      <c r="D1495" s="97"/>
      <c r="E1495" s="99"/>
      <c r="F1495" s="99"/>
    </row>
    <row r="1496" spans="1:6" x14ac:dyDescent="0.3">
      <c r="A1496" s="97"/>
      <c r="B1496" s="97"/>
      <c r="C1496" s="98"/>
      <c r="D1496" s="97"/>
      <c r="E1496" s="99"/>
      <c r="F1496" s="99"/>
    </row>
    <row r="1497" spans="1:6" x14ac:dyDescent="0.3">
      <c r="A1497" s="97"/>
      <c r="B1497" s="97"/>
      <c r="C1497" s="98"/>
      <c r="D1497" s="97"/>
      <c r="E1497" s="99"/>
      <c r="F1497" s="99"/>
    </row>
    <row r="1498" spans="1:6" x14ac:dyDescent="0.3">
      <c r="A1498" s="97"/>
      <c r="B1498" s="97"/>
      <c r="C1498" s="98"/>
      <c r="D1498" s="97"/>
      <c r="E1498" s="99"/>
      <c r="F1498" s="99"/>
    </row>
    <row r="1499" spans="1:6" x14ac:dyDescent="0.3">
      <c r="A1499" s="97"/>
      <c r="B1499" s="97"/>
      <c r="C1499" s="98"/>
      <c r="D1499" s="97"/>
      <c r="E1499" s="99"/>
      <c r="F1499" s="99"/>
    </row>
    <row r="1500" spans="1:6" x14ac:dyDescent="0.3">
      <c r="A1500" s="97"/>
      <c r="B1500" s="97"/>
      <c r="C1500" s="98"/>
      <c r="D1500" s="97"/>
      <c r="E1500" s="99"/>
      <c r="F1500" s="99"/>
    </row>
    <row r="1501" spans="1:6" x14ac:dyDescent="0.3">
      <c r="A1501" s="97"/>
      <c r="B1501" s="97"/>
      <c r="C1501" s="98"/>
      <c r="D1501" s="97"/>
      <c r="E1501" s="99"/>
      <c r="F1501" s="99"/>
    </row>
    <row r="1502" spans="1:6" x14ac:dyDescent="0.3">
      <c r="A1502" s="97"/>
      <c r="B1502" s="97"/>
      <c r="C1502" s="98"/>
      <c r="D1502" s="97"/>
      <c r="E1502" s="99"/>
      <c r="F1502" s="99"/>
    </row>
    <row r="1503" spans="1:6" x14ac:dyDescent="0.3">
      <c r="A1503" s="97"/>
      <c r="B1503" s="97"/>
      <c r="C1503" s="98"/>
      <c r="D1503" s="97"/>
      <c r="E1503" s="99"/>
      <c r="F1503" s="99"/>
    </row>
    <row r="1504" spans="1:6" x14ac:dyDescent="0.3">
      <c r="A1504" s="97"/>
      <c r="B1504" s="97"/>
      <c r="C1504" s="98"/>
      <c r="D1504" s="97"/>
      <c r="E1504" s="99"/>
      <c r="F1504" s="99"/>
    </row>
    <row r="1505" spans="1:6" x14ac:dyDescent="0.3">
      <c r="A1505" s="97"/>
      <c r="B1505" s="97"/>
      <c r="C1505" s="98"/>
      <c r="D1505" s="97"/>
      <c r="E1505" s="99"/>
      <c r="F1505" s="99"/>
    </row>
    <row r="1506" spans="1:6" x14ac:dyDescent="0.3">
      <c r="A1506" s="97"/>
      <c r="B1506" s="97"/>
      <c r="C1506" s="98"/>
      <c r="D1506" s="97"/>
      <c r="E1506" s="99"/>
      <c r="F1506" s="99"/>
    </row>
    <row r="1507" spans="1:6" x14ac:dyDescent="0.3">
      <c r="A1507" s="97"/>
      <c r="B1507" s="97"/>
      <c r="C1507" s="98"/>
      <c r="D1507" s="97"/>
      <c r="E1507" s="99"/>
      <c r="F1507" s="99"/>
    </row>
    <row r="1508" spans="1:6" x14ac:dyDescent="0.3">
      <c r="A1508" s="97"/>
      <c r="B1508" s="97"/>
      <c r="C1508" s="98"/>
      <c r="D1508" s="97"/>
      <c r="E1508" s="99"/>
      <c r="F1508" s="99"/>
    </row>
    <row r="1509" spans="1:6" x14ac:dyDescent="0.3">
      <c r="A1509" s="97"/>
      <c r="B1509" s="97"/>
      <c r="C1509" s="98"/>
      <c r="D1509" s="97"/>
      <c r="E1509" s="99"/>
      <c r="F1509" s="99"/>
    </row>
    <row r="1510" spans="1:6" x14ac:dyDescent="0.3">
      <c r="A1510" s="97"/>
      <c r="B1510" s="97"/>
      <c r="C1510" s="98"/>
      <c r="D1510" s="97"/>
      <c r="E1510" s="99"/>
      <c r="F1510" s="99"/>
    </row>
    <row r="1511" spans="1:6" x14ac:dyDescent="0.3">
      <c r="A1511" s="97"/>
      <c r="B1511" s="97"/>
      <c r="C1511" s="98"/>
      <c r="D1511" s="97"/>
      <c r="E1511" s="99"/>
      <c r="F1511" s="99"/>
    </row>
    <row r="1512" spans="1:6" x14ac:dyDescent="0.3">
      <c r="A1512" s="97"/>
      <c r="B1512" s="97"/>
      <c r="C1512" s="98"/>
      <c r="D1512" s="97"/>
      <c r="E1512" s="99"/>
      <c r="F1512" s="99"/>
    </row>
    <row r="1513" spans="1:6" x14ac:dyDescent="0.3">
      <c r="A1513" s="97"/>
      <c r="B1513" s="97"/>
      <c r="C1513" s="98"/>
      <c r="D1513" s="97"/>
      <c r="E1513" s="99"/>
      <c r="F1513" s="99"/>
    </row>
    <row r="1514" spans="1:6" x14ac:dyDescent="0.3">
      <c r="A1514" s="97"/>
      <c r="B1514" s="97"/>
      <c r="C1514" s="98"/>
      <c r="D1514" s="97"/>
      <c r="E1514" s="99"/>
      <c r="F1514" s="99"/>
    </row>
    <row r="1515" spans="1:6" x14ac:dyDescent="0.3">
      <c r="A1515" s="97"/>
      <c r="B1515" s="97"/>
      <c r="C1515" s="98"/>
      <c r="D1515" s="97"/>
      <c r="E1515" s="99"/>
      <c r="F1515" s="99"/>
    </row>
    <row r="1516" spans="1:6" x14ac:dyDescent="0.3">
      <c r="A1516" s="97"/>
      <c r="B1516" s="97"/>
      <c r="C1516" s="98"/>
      <c r="D1516" s="97"/>
      <c r="E1516" s="99"/>
      <c r="F1516" s="99"/>
    </row>
    <row r="1517" spans="1:6" x14ac:dyDescent="0.3">
      <c r="A1517" s="97"/>
      <c r="B1517" s="97"/>
      <c r="C1517" s="98"/>
      <c r="D1517" s="97"/>
      <c r="E1517" s="99"/>
      <c r="F1517" s="99"/>
    </row>
    <row r="1518" spans="1:6" x14ac:dyDescent="0.3">
      <c r="A1518" s="97"/>
      <c r="B1518" s="97"/>
      <c r="C1518" s="98"/>
      <c r="D1518" s="97"/>
      <c r="E1518" s="99"/>
      <c r="F1518" s="99"/>
    </row>
    <row r="1519" spans="1:6" x14ac:dyDescent="0.3">
      <c r="A1519" s="97"/>
      <c r="B1519" s="97"/>
      <c r="C1519" s="98"/>
      <c r="D1519" s="97"/>
      <c r="E1519" s="99"/>
      <c r="F1519" s="99"/>
    </row>
    <row r="1520" spans="1:6" x14ac:dyDescent="0.3">
      <c r="A1520" s="97"/>
      <c r="B1520" s="97"/>
      <c r="C1520" s="98"/>
      <c r="D1520" s="97"/>
      <c r="E1520" s="99"/>
      <c r="F1520" s="99"/>
    </row>
    <row r="1521" spans="1:6" x14ac:dyDescent="0.3">
      <c r="A1521" s="97"/>
      <c r="B1521" s="97"/>
      <c r="C1521" s="98"/>
      <c r="D1521" s="97"/>
      <c r="E1521" s="99"/>
      <c r="F1521" s="99"/>
    </row>
    <row r="1522" spans="1:6" x14ac:dyDescent="0.3">
      <c r="A1522" s="97"/>
      <c r="B1522" s="97"/>
      <c r="C1522" s="98"/>
      <c r="D1522" s="97"/>
      <c r="E1522" s="99"/>
      <c r="F1522" s="99"/>
    </row>
    <row r="1523" spans="1:6" x14ac:dyDescent="0.3">
      <c r="A1523" s="97"/>
      <c r="B1523" s="97"/>
      <c r="C1523" s="98"/>
      <c r="D1523" s="97"/>
      <c r="E1523" s="99"/>
      <c r="F1523" s="99"/>
    </row>
    <row r="1524" spans="1:6" x14ac:dyDescent="0.3">
      <c r="A1524" s="97"/>
      <c r="B1524" s="97"/>
      <c r="C1524" s="98"/>
      <c r="D1524" s="97"/>
      <c r="E1524" s="99"/>
      <c r="F1524" s="99"/>
    </row>
    <row r="1525" spans="1:6" x14ac:dyDescent="0.3">
      <c r="A1525" s="97"/>
      <c r="B1525" s="97"/>
      <c r="C1525" s="98"/>
      <c r="D1525" s="97"/>
      <c r="E1525" s="99"/>
      <c r="F1525" s="99"/>
    </row>
    <row r="1526" spans="1:6" x14ac:dyDescent="0.3">
      <c r="A1526" s="97"/>
      <c r="B1526" s="97"/>
      <c r="C1526" s="98"/>
      <c r="D1526" s="97"/>
      <c r="E1526" s="99"/>
      <c r="F1526" s="99"/>
    </row>
    <row r="1527" spans="1:6" x14ac:dyDescent="0.3">
      <c r="A1527" s="97"/>
      <c r="B1527" s="97"/>
      <c r="C1527" s="98"/>
      <c r="D1527" s="97"/>
      <c r="E1527" s="99"/>
      <c r="F1527" s="99"/>
    </row>
    <row r="1528" spans="1:6" x14ac:dyDescent="0.3">
      <c r="A1528" s="97"/>
      <c r="B1528" s="97"/>
      <c r="C1528" s="98"/>
      <c r="D1528" s="97"/>
      <c r="E1528" s="99"/>
      <c r="F1528" s="99"/>
    </row>
    <row r="1529" spans="1:6" x14ac:dyDescent="0.3">
      <c r="A1529" s="97"/>
      <c r="B1529" s="97"/>
      <c r="C1529" s="98"/>
      <c r="D1529" s="97"/>
      <c r="E1529" s="99"/>
      <c r="F1529" s="99"/>
    </row>
    <row r="1530" spans="1:6" x14ac:dyDescent="0.3">
      <c r="A1530" s="97"/>
      <c r="B1530" s="97"/>
      <c r="C1530" s="98"/>
      <c r="D1530" s="97"/>
      <c r="E1530" s="99"/>
      <c r="F1530" s="99"/>
    </row>
    <row r="1531" spans="1:6" x14ac:dyDescent="0.3">
      <c r="A1531" s="97"/>
      <c r="B1531" s="97"/>
      <c r="C1531" s="98"/>
      <c r="D1531" s="97"/>
      <c r="E1531" s="99"/>
      <c r="F1531" s="99"/>
    </row>
    <row r="1532" spans="1:6" x14ac:dyDescent="0.3">
      <c r="A1532" s="97"/>
      <c r="B1532" s="97"/>
      <c r="C1532" s="98"/>
      <c r="D1532" s="97"/>
      <c r="E1532" s="99"/>
      <c r="F1532" s="99"/>
    </row>
    <row r="1533" spans="1:6" x14ac:dyDescent="0.3">
      <c r="A1533" s="97"/>
      <c r="B1533" s="97"/>
      <c r="C1533" s="98"/>
      <c r="D1533" s="97"/>
      <c r="E1533" s="99"/>
      <c r="F1533" s="99"/>
    </row>
    <row r="1534" spans="1:6" x14ac:dyDescent="0.3">
      <c r="A1534" s="97"/>
      <c r="B1534" s="97"/>
      <c r="C1534" s="98"/>
      <c r="D1534" s="97"/>
      <c r="E1534" s="99"/>
      <c r="F1534" s="99"/>
    </row>
    <row r="1535" spans="1:6" x14ac:dyDescent="0.3">
      <c r="A1535" s="97"/>
      <c r="B1535" s="97"/>
      <c r="C1535" s="98"/>
      <c r="D1535" s="97"/>
      <c r="E1535" s="99"/>
      <c r="F1535" s="99"/>
    </row>
    <row r="1536" spans="1:6" x14ac:dyDescent="0.3">
      <c r="A1536" s="97"/>
      <c r="B1536" s="97"/>
      <c r="C1536" s="98"/>
      <c r="D1536" s="97"/>
      <c r="E1536" s="99"/>
      <c r="F1536" s="99"/>
    </row>
    <row r="1537" spans="1:6" x14ac:dyDescent="0.3">
      <c r="A1537" s="97"/>
      <c r="B1537" s="97"/>
      <c r="C1537" s="98"/>
      <c r="D1537" s="97"/>
      <c r="E1537" s="99"/>
      <c r="F1537" s="99"/>
    </row>
    <row r="1538" spans="1:6" x14ac:dyDescent="0.3">
      <c r="A1538" s="97"/>
      <c r="B1538" s="97"/>
      <c r="C1538" s="98"/>
      <c r="D1538" s="97"/>
      <c r="E1538" s="99"/>
      <c r="F1538" s="99"/>
    </row>
    <row r="1539" spans="1:6" x14ac:dyDescent="0.3">
      <c r="A1539" s="97"/>
      <c r="B1539" s="97"/>
      <c r="C1539" s="98"/>
      <c r="D1539" s="97"/>
      <c r="E1539" s="99"/>
      <c r="F1539" s="99"/>
    </row>
    <row r="1540" spans="1:6" x14ac:dyDescent="0.3">
      <c r="A1540" s="97"/>
      <c r="B1540" s="97"/>
      <c r="C1540" s="98"/>
      <c r="D1540" s="97"/>
      <c r="E1540" s="99"/>
      <c r="F1540" s="99"/>
    </row>
    <row r="1541" spans="1:6" x14ac:dyDescent="0.3">
      <c r="A1541" s="97"/>
      <c r="B1541" s="97"/>
      <c r="C1541" s="98"/>
      <c r="D1541" s="97"/>
      <c r="E1541" s="99"/>
      <c r="F1541" s="99"/>
    </row>
    <row r="1542" spans="1:6" x14ac:dyDescent="0.3">
      <c r="A1542" s="97"/>
      <c r="B1542" s="97"/>
      <c r="C1542" s="98"/>
      <c r="D1542" s="97"/>
      <c r="E1542" s="99"/>
      <c r="F1542" s="99"/>
    </row>
    <row r="1543" spans="1:6" x14ac:dyDescent="0.3">
      <c r="A1543" s="97"/>
      <c r="B1543" s="97"/>
      <c r="C1543" s="98"/>
      <c r="D1543" s="97"/>
      <c r="E1543" s="99"/>
      <c r="F1543" s="99"/>
    </row>
    <row r="1544" spans="1:6" x14ac:dyDescent="0.3">
      <c r="A1544" s="97"/>
      <c r="B1544" s="97"/>
      <c r="C1544" s="98"/>
      <c r="D1544" s="97"/>
      <c r="E1544" s="99"/>
      <c r="F1544" s="99"/>
    </row>
    <row r="1545" spans="1:6" x14ac:dyDescent="0.3">
      <c r="A1545" s="97"/>
      <c r="B1545" s="97"/>
      <c r="C1545" s="98"/>
      <c r="D1545" s="97"/>
      <c r="E1545" s="99"/>
      <c r="F1545" s="99"/>
    </row>
    <row r="1546" spans="1:6" x14ac:dyDescent="0.3">
      <c r="A1546" s="97"/>
      <c r="B1546" s="97"/>
      <c r="C1546" s="98"/>
      <c r="D1546" s="97"/>
      <c r="E1546" s="99"/>
      <c r="F1546" s="99"/>
    </row>
    <row r="1547" spans="1:6" x14ac:dyDescent="0.3">
      <c r="A1547" s="97"/>
      <c r="B1547" s="97"/>
      <c r="C1547" s="98"/>
      <c r="D1547" s="97"/>
      <c r="E1547" s="99"/>
      <c r="F1547" s="99"/>
    </row>
    <row r="1548" spans="1:6" x14ac:dyDescent="0.3">
      <c r="A1548" s="97"/>
      <c r="B1548" s="97"/>
      <c r="C1548" s="98"/>
      <c r="D1548" s="97"/>
      <c r="E1548" s="99"/>
      <c r="F1548" s="99"/>
    </row>
    <row r="1549" spans="1:6" x14ac:dyDescent="0.3">
      <c r="A1549" s="97"/>
      <c r="B1549" s="97"/>
      <c r="C1549" s="98"/>
      <c r="D1549" s="97"/>
      <c r="E1549" s="99"/>
      <c r="F1549" s="99"/>
    </row>
    <row r="1550" spans="1:6" x14ac:dyDescent="0.3">
      <c r="A1550" s="97"/>
      <c r="B1550" s="97"/>
      <c r="C1550" s="98"/>
      <c r="D1550" s="97"/>
      <c r="E1550" s="99"/>
      <c r="F1550" s="99"/>
    </row>
    <row r="1551" spans="1:6" x14ac:dyDescent="0.3">
      <c r="A1551" s="97"/>
      <c r="B1551" s="97"/>
      <c r="C1551" s="98"/>
      <c r="D1551" s="97"/>
      <c r="E1551" s="99"/>
      <c r="F1551" s="99"/>
    </row>
    <row r="1552" spans="1:6" x14ac:dyDescent="0.3">
      <c r="A1552" s="97"/>
      <c r="B1552" s="97"/>
      <c r="C1552" s="98"/>
      <c r="D1552" s="97"/>
      <c r="E1552" s="99"/>
      <c r="F1552" s="99"/>
    </row>
    <row r="1553" spans="1:6" x14ac:dyDescent="0.3">
      <c r="A1553" s="97"/>
      <c r="B1553" s="97"/>
      <c r="C1553" s="98"/>
      <c r="D1553" s="97"/>
      <c r="E1553" s="99"/>
      <c r="F1553" s="99"/>
    </row>
    <row r="1554" spans="1:6" x14ac:dyDescent="0.3">
      <c r="A1554" s="97"/>
      <c r="B1554" s="97"/>
      <c r="C1554" s="98"/>
      <c r="D1554" s="97"/>
      <c r="E1554" s="99"/>
      <c r="F1554" s="99"/>
    </row>
    <row r="1555" spans="1:6" x14ac:dyDescent="0.3">
      <c r="A1555" s="97"/>
      <c r="B1555" s="97"/>
      <c r="C1555" s="98"/>
      <c r="D1555" s="97"/>
      <c r="E1555" s="99"/>
      <c r="F1555" s="99"/>
    </row>
    <row r="1556" spans="1:6" x14ac:dyDescent="0.3">
      <c r="A1556" s="97"/>
      <c r="B1556" s="97"/>
      <c r="C1556" s="98"/>
      <c r="D1556" s="97"/>
      <c r="E1556" s="99"/>
      <c r="F1556" s="99"/>
    </row>
    <row r="1557" spans="1:6" x14ac:dyDescent="0.3">
      <c r="A1557" s="97"/>
      <c r="B1557" s="97"/>
      <c r="C1557" s="98"/>
      <c r="D1557" s="97"/>
      <c r="E1557" s="99"/>
      <c r="F1557" s="99"/>
    </row>
    <row r="1558" spans="1:6" x14ac:dyDescent="0.3">
      <c r="A1558" s="97"/>
      <c r="B1558" s="97"/>
      <c r="C1558" s="98"/>
      <c r="D1558" s="97"/>
      <c r="E1558" s="99"/>
      <c r="F1558" s="99"/>
    </row>
    <row r="1559" spans="1:6" x14ac:dyDescent="0.3">
      <c r="A1559" s="97"/>
      <c r="B1559" s="97"/>
      <c r="C1559" s="98"/>
      <c r="D1559" s="97"/>
      <c r="E1559" s="99"/>
      <c r="F1559" s="99"/>
    </row>
    <row r="1560" spans="1:6" x14ac:dyDescent="0.3">
      <c r="A1560" s="97"/>
      <c r="B1560" s="97"/>
      <c r="C1560" s="98"/>
      <c r="D1560" s="97"/>
      <c r="E1560" s="99"/>
      <c r="F1560" s="99"/>
    </row>
    <row r="1561" spans="1:6" x14ac:dyDescent="0.3">
      <c r="A1561" s="97"/>
      <c r="B1561" s="97"/>
      <c r="C1561" s="98"/>
      <c r="D1561" s="97"/>
      <c r="E1561" s="99"/>
      <c r="F1561" s="99"/>
    </row>
    <row r="1562" spans="1:6" x14ac:dyDescent="0.3">
      <c r="A1562" s="97"/>
      <c r="B1562" s="97"/>
      <c r="C1562" s="98"/>
      <c r="D1562" s="97"/>
      <c r="E1562" s="99"/>
      <c r="F1562" s="99"/>
    </row>
    <row r="1563" spans="1:6" x14ac:dyDescent="0.3">
      <c r="A1563" s="97"/>
      <c r="B1563" s="97"/>
      <c r="C1563" s="98"/>
      <c r="D1563" s="97"/>
      <c r="E1563" s="99"/>
      <c r="F1563" s="99"/>
    </row>
    <row r="1564" spans="1:6" x14ac:dyDescent="0.3">
      <c r="A1564" s="97"/>
      <c r="B1564" s="97"/>
      <c r="C1564" s="98"/>
      <c r="D1564" s="97"/>
      <c r="E1564" s="99"/>
      <c r="F1564" s="99"/>
    </row>
    <row r="1565" spans="1:6" x14ac:dyDescent="0.3">
      <c r="A1565" s="97"/>
      <c r="B1565" s="97"/>
      <c r="C1565" s="98"/>
      <c r="D1565" s="97"/>
      <c r="E1565" s="99"/>
      <c r="F1565" s="99"/>
    </row>
    <row r="1566" spans="1:6" x14ac:dyDescent="0.3">
      <c r="A1566" s="97"/>
      <c r="B1566" s="97"/>
      <c r="C1566" s="98"/>
      <c r="D1566" s="97"/>
      <c r="E1566" s="99"/>
      <c r="F1566" s="99"/>
    </row>
    <row r="1567" spans="1:6" x14ac:dyDescent="0.3">
      <c r="A1567" s="97"/>
      <c r="B1567" s="97"/>
      <c r="C1567" s="98"/>
      <c r="D1567" s="97"/>
      <c r="E1567" s="99"/>
      <c r="F1567" s="99"/>
    </row>
    <row r="1568" spans="1:6" x14ac:dyDescent="0.3">
      <c r="A1568" s="97"/>
      <c r="B1568" s="97"/>
      <c r="C1568" s="98"/>
      <c r="D1568" s="97"/>
      <c r="E1568" s="99"/>
      <c r="F1568" s="99"/>
    </row>
    <row r="1569" spans="1:6" x14ac:dyDescent="0.3">
      <c r="A1569" s="97"/>
      <c r="B1569" s="97"/>
      <c r="C1569" s="98"/>
      <c r="D1569" s="97"/>
      <c r="E1569" s="99"/>
      <c r="F1569" s="99"/>
    </row>
    <row r="1570" spans="1:6" x14ac:dyDescent="0.3">
      <c r="A1570" s="97"/>
      <c r="B1570" s="97"/>
      <c r="C1570" s="98"/>
      <c r="D1570" s="97"/>
      <c r="E1570" s="99"/>
      <c r="F1570" s="99"/>
    </row>
    <row r="1571" spans="1:6" x14ac:dyDescent="0.3">
      <c r="A1571" s="97"/>
      <c r="B1571" s="97"/>
      <c r="C1571" s="98"/>
      <c r="D1571" s="97"/>
      <c r="E1571" s="99"/>
      <c r="F1571" s="99"/>
    </row>
    <row r="1572" spans="1:6" x14ac:dyDescent="0.3">
      <c r="A1572" s="97"/>
      <c r="B1572" s="97"/>
      <c r="C1572" s="98"/>
      <c r="D1572" s="97"/>
      <c r="E1572" s="99"/>
      <c r="F1572" s="99"/>
    </row>
    <row r="1573" spans="1:6" x14ac:dyDescent="0.3">
      <c r="A1573" s="97"/>
      <c r="B1573" s="97"/>
      <c r="C1573" s="98"/>
      <c r="D1573" s="97"/>
      <c r="E1573" s="99"/>
      <c r="F1573" s="99"/>
    </row>
    <row r="1574" spans="1:6" x14ac:dyDescent="0.3">
      <c r="A1574" s="97"/>
      <c r="B1574" s="97"/>
      <c r="C1574" s="98"/>
      <c r="D1574" s="97"/>
      <c r="E1574" s="99"/>
      <c r="F1574" s="99"/>
    </row>
    <row r="1575" spans="1:6" x14ac:dyDescent="0.3">
      <c r="A1575" s="97"/>
      <c r="B1575" s="97"/>
      <c r="C1575" s="98"/>
      <c r="D1575" s="97"/>
      <c r="E1575" s="99"/>
      <c r="F1575" s="99"/>
    </row>
    <row r="1576" spans="1:6" x14ac:dyDescent="0.3">
      <c r="A1576" s="97"/>
      <c r="B1576" s="97"/>
      <c r="C1576" s="98"/>
      <c r="D1576" s="97"/>
      <c r="E1576" s="99"/>
      <c r="F1576" s="99"/>
    </row>
    <row r="1577" spans="1:6" x14ac:dyDescent="0.3">
      <c r="A1577" s="97"/>
      <c r="B1577" s="97"/>
      <c r="C1577" s="98"/>
      <c r="D1577" s="97"/>
      <c r="E1577" s="99"/>
      <c r="F1577" s="99"/>
    </row>
    <row r="1578" spans="1:6" x14ac:dyDescent="0.3">
      <c r="A1578" s="97"/>
      <c r="B1578" s="97"/>
      <c r="C1578" s="98"/>
      <c r="D1578" s="97"/>
      <c r="E1578" s="99"/>
      <c r="F1578" s="99"/>
    </row>
    <row r="1579" spans="1:6" x14ac:dyDescent="0.3">
      <c r="A1579" s="97"/>
      <c r="B1579" s="97"/>
      <c r="C1579" s="98"/>
      <c r="D1579" s="97"/>
      <c r="E1579" s="99"/>
      <c r="F1579" s="99"/>
    </row>
    <row r="1580" spans="1:6" x14ac:dyDescent="0.3">
      <c r="A1580" s="97"/>
      <c r="B1580" s="97"/>
      <c r="C1580" s="98"/>
      <c r="D1580" s="97"/>
      <c r="E1580" s="99"/>
      <c r="F1580" s="99"/>
    </row>
    <row r="1581" spans="1:6" x14ac:dyDescent="0.3">
      <c r="A1581" s="97"/>
      <c r="B1581" s="97"/>
      <c r="C1581" s="98"/>
      <c r="D1581" s="97"/>
      <c r="E1581" s="99"/>
      <c r="F1581" s="99"/>
    </row>
    <row r="1582" spans="1:6" x14ac:dyDescent="0.3">
      <c r="A1582" s="97"/>
      <c r="B1582" s="97"/>
      <c r="C1582" s="98"/>
      <c r="D1582" s="97"/>
      <c r="E1582" s="99"/>
      <c r="F1582" s="99"/>
    </row>
    <row r="1583" spans="1:6" x14ac:dyDescent="0.3">
      <c r="A1583" s="97"/>
      <c r="B1583" s="97"/>
      <c r="C1583" s="98"/>
      <c r="D1583" s="97"/>
      <c r="E1583" s="99"/>
      <c r="F1583" s="99"/>
    </row>
    <row r="1584" spans="1:6" x14ac:dyDescent="0.3">
      <c r="A1584" s="97"/>
      <c r="B1584" s="97"/>
      <c r="C1584" s="98"/>
      <c r="D1584" s="97"/>
      <c r="E1584" s="99"/>
      <c r="F1584" s="99"/>
    </row>
    <row r="1585" spans="1:6" x14ac:dyDescent="0.3">
      <c r="A1585" s="97"/>
      <c r="B1585" s="97"/>
      <c r="C1585" s="98"/>
      <c r="D1585" s="97"/>
      <c r="E1585" s="99"/>
      <c r="F1585" s="99"/>
    </row>
    <row r="1586" spans="1:6" x14ac:dyDescent="0.3">
      <c r="A1586" s="97"/>
      <c r="B1586" s="97"/>
      <c r="C1586" s="98"/>
      <c r="D1586" s="97"/>
      <c r="E1586" s="99"/>
      <c r="F1586" s="99"/>
    </row>
    <row r="1587" spans="1:6" x14ac:dyDescent="0.3">
      <c r="A1587" s="97"/>
      <c r="B1587" s="97"/>
      <c r="C1587" s="98"/>
      <c r="D1587" s="97"/>
      <c r="E1587" s="99"/>
      <c r="F1587" s="99"/>
    </row>
    <row r="1588" spans="1:6" x14ac:dyDescent="0.3">
      <c r="A1588" s="97"/>
      <c r="B1588" s="97"/>
      <c r="C1588" s="98"/>
      <c r="D1588" s="97"/>
      <c r="E1588" s="99"/>
      <c r="F1588" s="99"/>
    </row>
    <row r="1589" spans="1:6" x14ac:dyDescent="0.3">
      <c r="A1589" s="97"/>
      <c r="B1589" s="97"/>
      <c r="C1589" s="98"/>
      <c r="D1589" s="97"/>
      <c r="E1589" s="99"/>
      <c r="F1589" s="99"/>
    </row>
    <row r="1590" spans="1:6" x14ac:dyDescent="0.3">
      <c r="A1590" s="97"/>
      <c r="B1590" s="97"/>
      <c r="C1590" s="98"/>
      <c r="D1590" s="97"/>
      <c r="E1590" s="99"/>
      <c r="F1590" s="99"/>
    </row>
    <row r="1591" spans="1:6" x14ac:dyDescent="0.3">
      <c r="A1591" s="97"/>
      <c r="B1591" s="97"/>
      <c r="C1591" s="98"/>
      <c r="D1591" s="97"/>
      <c r="E1591" s="99"/>
      <c r="F1591" s="99"/>
    </row>
    <row r="1592" spans="1:6" x14ac:dyDescent="0.3">
      <c r="A1592" s="97"/>
      <c r="B1592" s="97"/>
      <c r="C1592" s="98"/>
      <c r="D1592" s="97"/>
      <c r="E1592" s="99"/>
      <c r="F1592" s="99"/>
    </row>
    <row r="1593" spans="1:6" x14ac:dyDescent="0.3">
      <c r="A1593" s="97"/>
      <c r="B1593" s="97"/>
      <c r="C1593" s="98"/>
      <c r="D1593" s="97"/>
      <c r="E1593" s="99"/>
      <c r="F1593" s="99"/>
    </row>
    <row r="1594" spans="1:6" x14ac:dyDescent="0.3">
      <c r="A1594" s="97"/>
      <c r="B1594" s="97"/>
      <c r="C1594" s="98"/>
      <c r="D1594" s="97"/>
      <c r="E1594" s="99"/>
      <c r="F1594" s="99"/>
    </row>
    <row r="1595" spans="1:6" x14ac:dyDescent="0.3">
      <c r="A1595" s="97"/>
      <c r="B1595" s="97"/>
      <c r="C1595" s="98"/>
      <c r="D1595" s="97"/>
      <c r="E1595" s="99"/>
      <c r="F1595" s="99"/>
    </row>
    <row r="1596" spans="1:6" x14ac:dyDescent="0.3">
      <c r="A1596" s="97"/>
      <c r="B1596" s="97"/>
      <c r="C1596" s="98"/>
      <c r="D1596" s="97"/>
      <c r="E1596" s="99"/>
      <c r="F1596" s="99"/>
    </row>
    <row r="1597" spans="1:6" x14ac:dyDescent="0.3">
      <c r="A1597" s="97"/>
      <c r="B1597" s="97"/>
      <c r="C1597" s="98"/>
      <c r="D1597" s="97"/>
      <c r="E1597" s="99"/>
      <c r="F1597" s="99"/>
    </row>
    <row r="1598" spans="1:6" x14ac:dyDescent="0.3">
      <c r="A1598" s="97"/>
      <c r="B1598" s="97"/>
      <c r="C1598" s="98"/>
      <c r="D1598" s="97"/>
      <c r="E1598" s="99"/>
      <c r="F1598" s="99"/>
    </row>
    <row r="1599" spans="1:6" x14ac:dyDescent="0.3">
      <c r="A1599" s="97"/>
      <c r="B1599" s="97"/>
      <c r="C1599" s="98"/>
      <c r="D1599" s="97"/>
      <c r="E1599" s="99"/>
      <c r="F1599" s="99"/>
    </row>
    <row r="1600" spans="1:6" x14ac:dyDescent="0.3">
      <c r="A1600" s="97"/>
      <c r="B1600" s="97"/>
      <c r="C1600" s="98"/>
      <c r="D1600" s="97"/>
      <c r="E1600" s="99"/>
      <c r="F1600" s="99"/>
    </row>
    <row r="1601" spans="1:6" x14ac:dyDescent="0.3">
      <c r="A1601" s="97"/>
      <c r="B1601" s="97"/>
      <c r="C1601" s="98"/>
      <c r="D1601" s="97"/>
      <c r="E1601" s="99"/>
      <c r="F1601" s="99"/>
    </row>
    <row r="1602" spans="1:6" x14ac:dyDescent="0.3">
      <c r="A1602" s="97"/>
      <c r="B1602" s="97"/>
      <c r="C1602" s="98"/>
      <c r="D1602" s="97"/>
      <c r="E1602" s="99"/>
      <c r="F1602" s="99"/>
    </row>
    <row r="1603" spans="1:6" x14ac:dyDescent="0.3">
      <c r="A1603" s="97"/>
      <c r="B1603" s="97"/>
      <c r="C1603" s="98"/>
      <c r="D1603" s="97"/>
      <c r="E1603" s="99"/>
      <c r="F1603" s="99"/>
    </row>
    <row r="1604" spans="1:6" x14ac:dyDescent="0.3">
      <c r="A1604" s="97"/>
      <c r="B1604" s="97"/>
      <c r="C1604" s="98"/>
      <c r="D1604" s="97"/>
      <c r="E1604" s="99"/>
      <c r="F1604" s="99"/>
    </row>
    <row r="1605" spans="1:6" x14ac:dyDescent="0.3">
      <c r="A1605" s="97"/>
      <c r="B1605" s="97"/>
      <c r="C1605" s="98"/>
      <c r="D1605" s="97"/>
      <c r="E1605" s="99"/>
      <c r="F1605" s="99"/>
    </row>
    <row r="1606" spans="1:6" x14ac:dyDescent="0.3">
      <c r="A1606" s="97"/>
      <c r="B1606" s="97"/>
      <c r="C1606" s="98"/>
      <c r="D1606" s="97"/>
      <c r="E1606" s="99"/>
      <c r="F1606" s="99"/>
    </row>
    <row r="1607" spans="1:6" x14ac:dyDescent="0.3">
      <c r="A1607" s="97"/>
      <c r="B1607" s="97"/>
      <c r="C1607" s="98"/>
      <c r="D1607" s="97"/>
      <c r="E1607" s="99"/>
      <c r="F1607" s="99"/>
    </row>
    <row r="1608" spans="1:6" x14ac:dyDescent="0.3">
      <c r="A1608" s="97"/>
      <c r="B1608" s="97"/>
      <c r="C1608" s="98"/>
      <c r="D1608" s="97"/>
      <c r="E1608" s="99"/>
      <c r="F1608" s="99"/>
    </row>
    <row r="1609" spans="1:6" x14ac:dyDescent="0.3">
      <c r="A1609" s="97"/>
      <c r="B1609" s="97"/>
      <c r="C1609" s="98"/>
      <c r="D1609" s="97"/>
      <c r="E1609" s="99"/>
      <c r="F1609" s="99"/>
    </row>
    <row r="1610" spans="1:6" x14ac:dyDescent="0.3">
      <c r="A1610" s="97"/>
      <c r="B1610" s="97"/>
      <c r="C1610" s="98"/>
      <c r="D1610" s="97"/>
      <c r="E1610" s="99"/>
      <c r="F1610" s="99"/>
    </row>
    <row r="1611" spans="1:6" x14ac:dyDescent="0.3">
      <c r="A1611" s="97"/>
      <c r="B1611" s="97"/>
      <c r="C1611" s="98"/>
      <c r="D1611" s="97"/>
      <c r="E1611" s="99"/>
      <c r="F1611" s="99"/>
    </row>
    <row r="1612" spans="1:6" x14ac:dyDescent="0.3">
      <c r="A1612" s="97"/>
      <c r="B1612" s="97"/>
      <c r="C1612" s="98"/>
      <c r="D1612" s="97"/>
      <c r="E1612" s="99"/>
      <c r="F1612" s="99"/>
    </row>
    <row r="1613" spans="1:6" x14ac:dyDescent="0.3">
      <c r="A1613" s="97"/>
      <c r="B1613" s="97"/>
      <c r="C1613" s="98"/>
      <c r="D1613" s="97"/>
      <c r="E1613" s="99"/>
      <c r="F1613" s="99"/>
    </row>
    <row r="1614" spans="1:6" x14ac:dyDescent="0.3">
      <c r="A1614" s="97"/>
      <c r="B1614" s="97"/>
      <c r="C1614" s="98"/>
      <c r="D1614" s="97"/>
      <c r="E1614" s="99"/>
      <c r="F1614" s="99"/>
    </row>
    <row r="1615" spans="1:6" x14ac:dyDescent="0.3">
      <c r="A1615" s="97"/>
      <c r="B1615" s="97"/>
      <c r="C1615" s="98"/>
      <c r="D1615" s="97"/>
      <c r="E1615" s="99"/>
      <c r="F1615" s="99"/>
    </row>
    <row r="1616" spans="1:6" x14ac:dyDescent="0.3">
      <c r="A1616" s="97"/>
      <c r="B1616" s="97"/>
      <c r="C1616" s="98"/>
      <c r="D1616" s="97"/>
      <c r="E1616" s="99"/>
      <c r="F1616" s="99"/>
    </row>
    <row r="1617" spans="1:6" x14ac:dyDescent="0.3">
      <c r="A1617" s="97"/>
      <c r="B1617" s="97"/>
      <c r="C1617" s="98"/>
      <c r="D1617" s="97"/>
      <c r="E1617" s="99"/>
      <c r="F1617" s="99"/>
    </row>
    <row r="1618" spans="1:6" x14ac:dyDescent="0.3">
      <c r="A1618" s="97"/>
      <c r="B1618" s="97"/>
      <c r="C1618" s="98"/>
      <c r="D1618" s="97"/>
      <c r="E1618" s="99"/>
      <c r="F1618" s="99"/>
    </row>
    <row r="1619" spans="1:6" x14ac:dyDescent="0.3">
      <c r="A1619" s="97"/>
      <c r="B1619" s="97"/>
      <c r="C1619" s="98"/>
      <c r="D1619" s="97"/>
      <c r="E1619" s="99"/>
      <c r="F1619" s="99"/>
    </row>
    <row r="1620" spans="1:6" x14ac:dyDescent="0.3">
      <c r="A1620" s="97"/>
      <c r="B1620" s="97"/>
      <c r="C1620" s="98"/>
      <c r="D1620" s="97"/>
      <c r="E1620" s="99"/>
      <c r="F1620" s="99"/>
    </row>
    <row r="1621" spans="1:6" x14ac:dyDescent="0.3">
      <c r="A1621" s="97"/>
      <c r="B1621" s="97"/>
      <c r="C1621" s="98"/>
      <c r="D1621" s="97"/>
      <c r="E1621" s="99"/>
      <c r="F1621" s="99"/>
    </row>
    <row r="1622" spans="1:6" x14ac:dyDescent="0.3">
      <c r="A1622" s="97"/>
      <c r="B1622" s="97"/>
      <c r="C1622" s="98"/>
      <c r="D1622" s="97"/>
      <c r="E1622" s="99"/>
      <c r="F1622" s="99"/>
    </row>
    <row r="1623" spans="1:6" x14ac:dyDescent="0.3">
      <c r="A1623" s="97"/>
      <c r="B1623" s="97"/>
      <c r="C1623" s="98"/>
      <c r="D1623" s="97"/>
      <c r="E1623" s="99"/>
      <c r="F1623" s="99"/>
    </row>
    <row r="1624" spans="1:6" x14ac:dyDescent="0.3">
      <c r="A1624" s="97"/>
      <c r="B1624" s="97"/>
      <c r="C1624" s="98"/>
      <c r="D1624" s="97"/>
      <c r="E1624" s="99"/>
      <c r="F1624" s="99"/>
    </row>
    <row r="1625" spans="1:6" x14ac:dyDescent="0.3">
      <c r="A1625" s="97"/>
      <c r="B1625" s="97"/>
      <c r="C1625" s="98"/>
      <c r="D1625" s="97"/>
      <c r="E1625" s="99"/>
      <c r="F1625" s="99"/>
    </row>
    <row r="1626" spans="1:6" x14ac:dyDescent="0.3">
      <c r="A1626" s="97"/>
      <c r="B1626" s="97"/>
      <c r="C1626" s="98"/>
      <c r="D1626" s="97"/>
      <c r="E1626" s="99"/>
      <c r="F1626" s="99"/>
    </row>
    <row r="1627" spans="1:6" x14ac:dyDescent="0.3">
      <c r="A1627" s="97"/>
      <c r="B1627" s="97"/>
      <c r="C1627" s="98"/>
      <c r="D1627" s="97"/>
      <c r="E1627" s="99"/>
      <c r="F1627" s="99"/>
    </row>
    <row r="1628" spans="1:6" x14ac:dyDescent="0.3">
      <c r="A1628" s="97"/>
      <c r="B1628" s="97"/>
      <c r="C1628" s="98"/>
      <c r="D1628" s="97"/>
      <c r="E1628" s="99"/>
      <c r="F1628" s="99"/>
    </row>
    <row r="1629" spans="1:6" x14ac:dyDescent="0.3">
      <c r="A1629" s="97"/>
      <c r="B1629" s="97"/>
      <c r="C1629" s="98"/>
      <c r="D1629" s="97"/>
      <c r="E1629" s="99"/>
      <c r="F1629" s="99"/>
    </row>
    <row r="1630" spans="1:6" x14ac:dyDescent="0.3">
      <c r="A1630" s="97"/>
      <c r="B1630" s="97"/>
      <c r="C1630" s="98"/>
      <c r="D1630" s="97"/>
      <c r="E1630" s="99"/>
      <c r="F1630" s="99"/>
    </row>
    <row r="1631" spans="1:6" x14ac:dyDescent="0.3">
      <c r="A1631" s="97"/>
      <c r="B1631" s="97"/>
      <c r="C1631" s="98"/>
      <c r="D1631" s="97"/>
      <c r="E1631" s="99"/>
      <c r="F1631" s="99"/>
    </row>
    <row r="1632" spans="1:6" x14ac:dyDescent="0.3">
      <c r="A1632" s="97"/>
      <c r="B1632" s="97"/>
      <c r="C1632" s="98"/>
      <c r="D1632" s="97"/>
      <c r="E1632" s="99"/>
      <c r="F1632" s="99"/>
    </row>
    <row r="1633" spans="1:6" x14ac:dyDescent="0.3">
      <c r="A1633" s="97"/>
      <c r="B1633" s="97"/>
      <c r="C1633" s="98"/>
      <c r="D1633" s="97"/>
      <c r="E1633" s="99"/>
      <c r="F1633" s="99"/>
    </row>
    <row r="1634" spans="1:6" x14ac:dyDescent="0.3">
      <c r="A1634" s="97"/>
      <c r="B1634" s="97"/>
      <c r="C1634" s="98"/>
      <c r="D1634" s="97"/>
      <c r="E1634" s="99"/>
      <c r="F1634" s="99"/>
    </row>
    <row r="1635" spans="1:6" x14ac:dyDescent="0.3">
      <c r="A1635" s="97"/>
      <c r="B1635" s="97"/>
      <c r="C1635" s="98"/>
      <c r="D1635" s="97"/>
      <c r="E1635" s="99"/>
      <c r="F1635" s="99"/>
    </row>
    <row r="1636" spans="1:6" x14ac:dyDescent="0.3">
      <c r="A1636" s="97"/>
      <c r="B1636" s="97"/>
      <c r="C1636" s="98"/>
      <c r="D1636" s="97"/>
      <c r="E1636" s="99"/>
      <c r="F1636" s="99"/>
    </row>
    <row r="1637" spans="1:6" x14ac:dyDescent="0.3">
      <c r="A1637" s="97"/>
      <c r="B1637" s="97"/>
      <c r="C1637" s="98"/>
      <c r="D1637" s="97"/>
      <c r="E1637" s="99"/>
      <c r="F1637" s="99"/>
    </row>
    <row r="1638" spans="1:6" x14ac:dyDescent="0.3">
      <c r="A1638" s="97"/>
      <c r="B1638" s="97"/>
      <c r="C1638" s="98"/>
      <c r="D1638" s="97"/>
      <c r="E1638" s="99"/>
      <c r="F1638" s="99"/>
    </row>
    <row r="1639" spans="1:6" x14ac:dyDescent="0.3">
      <c r="A1639" s="97"/>
      <c r="B1639" s="97"/>
      <c r="C1639" s="98"/>
      <c r="D1639" s="97"/>
      <c r="E1639" s="99"/>
      <c r="F1639" s="99"/>
    </row>
    <row r="1640" spans="1:6" x14ac:dyDescent="0.3">
      <c r="A1640" s="97"/>
      <c r="B1640" s="97"/>
      <c r="C1640" s="98"/>
      <c r="D1640" s="97"/>
      <c r="E1640" s="99"/>
      <c r="F1640" s="99"/>
    </row>
    <row r="1641" spans="1:6" x14ac:dyDescent="0.3">
      <c r="A1641" s="97"/>
      <c r="B1641" s="97"/>
      <c r="C1641" s="98"/>
      <c r="D1641" s="97"/>
      <c r="E1641" s="99"/>
      <c r="F1641" s="99"/>
    </row>
    <row r="1642" spans="1:6" x14ac:dyDescent="0.3">
      <c r="A1642" s="97"/>
      <c r="B1642" s="97"/>
      <c r="C1642" s="98"/>
      <c r="D1642" s="97"/>
      <c r="E1642" s="99"/>
      <c r="F1642" s="99"/>
    </row>
    <row r="1643" spans="1:6" x14ac:dyDescent="0.3">
      <c r="A1643" s="97"/>
      <c r="B1643" s="97"/>
      <c r="C1643" s="98"/>
      <c r="D1643" s="97"/>
      <c r="E1643" s="99"/>
      <c r="F1643" s="99"/>
    </row>
    <row r="1644" spans="1:6" x14ac:dyDescent="0.3">
      <c r="A1644" s="97"/>
      <c r="B1644" s="97"/>
      <c r="C1644" s="98"/>
      <c r="D1644" s="97"/>
      <c r="E1644" s="99"/>
      <c r="F1644" s="99"/>
    </row>
    <row r="1645" spans="1:6" x14ac:dyDescent="0.3">
      <c r="A1645" s="97"/>
      <c r="B1645" s="97"/>
      <c r="C1645" s="98"/>
      <c r="D1645" s="97"/>
      <c r="E1645" s="99"/>
      <c r="F1645" s="99"/>
    </row>
    <row r="1646" spans="1:6" x14ac:dyDescent="0.3">
      <c r="A1646" s="97"/>
      <c r="B1646" s="97"/>
      <c r="C1646" s="98"/>
      <c r="D1646" s="97"/>
      <c r="E1646" s="99"/>
      <c r="F1646" s="99"/>
    </row>
    <row r="1647" spans="1:6" x14ac:dyDescent="0.3">
      <c r="A1647" s="97"/>
      <c r="B1647" s="97"/>
      <c r="C1647" s="98"/>
      <c r="D1647" s="97"/>
      <c r="E1647" s="99"/>
      <c r="F1647" s="99"/>
    </row>
    <row r="1648" spans="1:6" x14ac:dyDescent="0.3">
      <c r="A1648" s="97"/>
      <c r="B1648" s="97"/>
      <c r="C1648" s="98"/>
      <c r="D1648" s="97"/>
      <c r="E1648" s="99"/>
      <c r="F1648" s="99"/>
    </row>
    <row r="1649" spans="1:6" x14ac:dyDescent="0.3">
      <c r="A1649" s="97"/>
      <c r="B1649" s="97"/>
      <c r="C1649" s="98"/>
      <c r="D1649" s="97"/>
      <c r="E1649" s="99"/>
      <c r="F1649" s="99"/>
    </row>
    <row r="1650" spans="1:6" x14ac:dyDescent="0.3">
      <c r="A1650" s="97"/>
      <c r="B1650" s="97"/>
      <c r="C1650" s="98"/>
      <c r="D1650" s="97"/>
      <c r="E1650" s="99"/>
      <c r="F1650" s="99"/>
    </row>
    <row r="1651" spans="1:6" x14ac:dyDescent="0.3">
      <c r="A1651" s="97"/>
      <c r="B1651" s="97"/>
      <c r="C1651" s="98"/>
      <c r="D1651" s="97"/>
      <c r="E1651" s="99"/>
      <c r="F1651" s="99"/>
    </row>
    <row r="1652" spans="1:6" x14ac:dyDescent="0.3">
      <c r="A1652" s="97"/>
      <c r="B1652" s="97"/>
      <c r="C1652" s="98"/>
      <c r="D1652" s="97"/>
      <c r="E1652" s="99"/>
      <c r="F1652" s="99"/>
    </row>
    <row r="1653" spans="1:6" x14ac:dyDescent="0.3">
      <c r="A1653" s="97"/>
      <c r="B1653" s="97"/>
      <c r="C1653" s="98"/>
      <c r="D1653" s="97"/>
      <c r="E1653" s="99"/>
      <c r="F1653" s="99"/>
    </row>
    <row r="1654" spans="1:6" x14ac:dyDescent="0.3">
      <c r="A1654" s="97"/>
      <c r="B1654" s="97"/>
      <c r="C1654" s="98"/>
      <c r="D1654" s="97"/>
      <c r="E1654" s="99"/>
      <c r="F1654" s="99"/>
    </row>
    <row r="1655" spans="1:6" x14ac:dyDescent="0.3">
      <c r="A1655" s="97"/>
      <c r="B1655" s="97"/>
      <c r="C1655" s="98"/>
      <c r="D1655" s="97"/>
      <c r="E1655" s="99"/>
      <c r="F1655" s="99"/>
    </row>
    <row r="1656" spans="1:6" x14ac:dyDescent="0.3">
      <c r="A1656" s="97"/>
      <c r="B1656" s="97"/>
      <c r="C1656" s="98"/>
      <c r="D1656" s="97"/>
      <c r="E1656" s="99"/>
      <c r="F1656" s="99"/>
    </row>
    <row r="1657" spans="1:6" x14ac:dyDescent="0.3">
      <c r="A1657" s="97"/>
      <c r="B1657" s="97"/>
      <c r="C1657" s="98"/>
      <c r="D1657" s="97"/>
      <c r="E1657" s="99"/>
      <c r="F1657" s="99"/>
    </row>
    <row r="1658" spans="1:6" x14ac:dyDescent="0.3">
      <c r="A1658" s="97"/>
      <c r="B1658" s="97"/>
      <c r="C1658" s="98"/>
      <c r="D1658" s="97"/>
      <c r="E1658" s="99"/>
      <c r="F1658" s="99"/>
    </row>
    <row r="1659" spans="1:6" x14ac:dyDescent="0.3">
      <c r="A1659" s="97"/>
      <c r="B1659" s="97"/>
      <c r="C1659" s="98"/>
      <c r="D1659" s="97"/>
      <c r="E1659" s="99"/>
      <c r="F1659" s="99"/>
    </row>
    <row r="1660" spans="1:6" x14ac:dyDescent="0.3">
      <c r="A1660" s="97"/>
      <c r="B1660" s="97"/>
      <c r="C1660" s="98"/>
      <c r="D1660" s="97"/>
      <c r="E1660" s="99"/>
      <c r="F1660" s="99"/>
    </row>
    <row r="1661" spans="1:6" x14ac:dyDescent="0.3">
      <c r="A1661" s="97"/>
      <c r="B1661" s="97"/>
      <c r="C1661" s="98"/>
      <c r="D1661" s="97"/>
      <c r="E1661" s="99"/>
      <c r="F1661" s="99"/>
    </row>
    <row r="1662" spans="1:6" x14ac:dyDescent="0.3">
      <c r="A1662" s="97"/>
      <c r="B1662" s="97"/>
      <c r="C1662" s="98"/>
      <c r="D1662" s="97"/>
      <c r="E1662" s="99"/>
      <c r="F1662" s="99"/>
    </row>
    <row r="1663" spans="1:6" x14ac:dyDescent="0.3">
      <c r="A1663" s="97"/>
      <c r="B1663" s="97"/>
      <c r="C1663" s="98"/>
      <c r="D1663" s="97"/>
      <c r="E1663" s="99"/>
      <c r="F1663" s="99"/>
    </row>
    <row r="1664" spans="1:6" x14ac:dyDescent="0.3">
      <c r="A1664" s="97"/>
      <c r="B1664" s="97"/>
      <c r="C1664" s="98"/>
      <c r="D1664" s="97"/>
      <c r="E1664" s="99"/>
      <c r="F1664" s="99"/>
    </row>
    <row r="1665" spans="1:6" x14ac:dyDescent="0.3">
      <c r="A1665" s="97"/>
      <c r="B1665" s="97"/>
      <c r="C1665" s="98"/>
      <c r="D1665" s="97"/>
      <c r="E1665" s="99"/>
      <c r="F1665" s="99"/>
    </row>
    <row r="1666" spans="1:6" x14ac:dyDescent="0.3">
      <c r="A1666" s="97"/>
      <c r="B1666" s="97"/>
      <c r="C1666" s="98"/>
      <c r="D1666" s="97"/>
      <c r="E1666" s="99"/>
      <c r="F1666" s="99"/>
    </row>
    <row r="1667" spans="1:6" x14ac:dyDescent="0.3">
      <c r="A1667" s="97"/>
      <c r="B1667" s="97"/>
      <c r="C1667" s="98"/>
      <c r="D1667" s="97"/>
      <c r="E1667" s="99"/>
      <c r="F1667" s="99"/>
    </row>
    <row r="1668" spans="1:6" x14ac:dyDescent="0.3">
      <c r="A1668" s="97"/>
      <c r="B1668" s="97"/>
      <c r="C1668" s="98"/>
      <c r="D1668" s="97"/>
      <c r="E1668" s="99"/>
      <c r="F1668" s="99"/>
    </row>
    <row r="1669" spans="1:6" x14ac:dyDescent="0.3">
      <c r="A1669" s="97"/>
      <c r="B1669" s="97"/>
      <c r="C1669" s="98"/>
      <c r="D1669" s="97"/>
      <c r="E1669" s="99"/>
      <c r="F1669" s="99"/>
    </row>
    <row r="1670" spans="1:6" x14ac:dyDescent="0.3">
      <c r="A1670" s="97"/>
      <c r="B1670" s="97"/>
      <c r="C1670" s="98"/>
      <c r="D1670" s="97"/>
      <c r="E1670" s="99"/>
      <c r="F1670" s="99"/>
    </row>
    <row r="1671" spans="1:6" x14ac:dyDescent="0.3">
      <c r="A1671" s="97"/>
      <c r="B1671" s="97"/>
      <c r="C1671" s="98"/>
      <c r="D1671" s="97"/>
      <c r="E1671" s="99"/>
      <c r="F1671" s="99"/>
    </row>
    <row r="1672" spans="1:6" x14ac:dyDescent="0.3">
      <c r="A1672" s="97"/>
      <c r="B1672" s="97"/>
      <c r="C1672" s="98"/>
      <c r="D1672" s="97"/>
      <c r="E1672" s="99"/>
      <c r="F1672" s="99"/>
    </row>
    <row r="1673" spans="1:6" x14ac:dyDescent="0.3">
      <c r="A1673" s="97"/>
      <c r="B1673" s="97"/>
      <c r="C1673" s="98"/>
      <c r="D1673" s="97"/>
      <c r="E1673" s="99"/>
      <c r="F1673" s="99"/>
    </row>
    <row r="1674" spans="1:6" x14ac:dyDescent="0.3">
      <c r="A1674" s="97"/>
      <c r="B1674" s="97"/>
      <c r="C1674" s="98"/>
      <c r="D1674" s="97"/>
      <c r="E1674" s="99"/>
      <c r="F1674" s="99"/>
    </row>
    <row r="1675" spans="1:6" x14ac:dyDescent="0.3">
      <c r="A1675" s="97"/>
      <c r="B1675" s="97"/>
      <c r="C1675" s="98"/>
      <c r="D1675" s="97"/>
      <c r="E1675" s="99"/>
      <c r="F1675" s="99"/>
    </row>
    <row r="1676" spans="1:6" x14ac:dyDescent="0.3">
      <c r="A1676" s="97"/>
      <c r="B1676" s="97"/>
      <c r="C1676" s="98"/>
      <c r="D1676" s="97"/>
      <c r="E1676" s="99"/>
      <c r="F1676" s="99"/>
    </row>
    <row r="1677" spans="1:6" x14ac:dyDescent="0.3">
      <c r="A1677" s="97"/>
      <c r="B1677" s="97"/>
      <c r="C1677" s="98"/>
      <c r="D1677" s="97"/>
      <c r="E1677" s="99"/>
      <c r="F1677" s="99"/>
    </row>
    <row r="1678" spans="1:6" x14ac:dyDescent="0.3">
      <c r="A1678" s="97"/>
      <c r="B1678" s="97"/>
      <c r="C1678" s="98"/>
      <c r="D1678" s="97"/>
      <c r="E1678" s="99"/>
      <c r="F1678" s="99"/>
    </row>
    <row r="1679" spans="1:6" x14ac:dyDescent="0.3">
      <c r="A1679" s="97"/>
      <c r="B1679" s="97"/>
      <c r="C1679" s="98"/>
      <c r="D1679" s="97"/>
      <c r="E1679" s="99"/>
      <c r="F1679" s="99"/>
    </row>
    <row r="1680" spans="1:6" x14ac:dyDescent="0.3">
      <c r="A1680" s="97"/>
      <c r="B1680" s="97"/>
      <c r="C1680" s="98"/>
      <c r="D1680" s="97"/>
      <c r="E1680" s="99"/>
      <c r="F1680" s="99"/>
    </row>
    <row r="1681" spans="1:6" x14ac:dyDescent="0.3">
      <c r="A1681" s="97"/>
      <c r="B1681" s="97"/>
      <c r="C1681" s="98"/>
      <c r="D1681" s="97"/>
      <c r="E1681" s="99"/>
      <c r="F1681" s="99"/>
    </row>
    <row r="1682" spans="1:6" x14ac:dyDescent="0.3">
      <c r="A1682" s="97"/>
      <c r="B1682" s="97"/>
      <c r="C1682" s="98"/>
      <c r="D1682" s="97"/>
      <c r="E1682" s="99"/>
      <c r="F1682" s="99"/>
    </row>
    <row r="1683" spans="1:6" x14ac:dyDescent="0.3">
      <c r="A1683" s="97"/>
      <c r="B1683" s="97"/>
      <c r="C1683" s="98"/>
      <c r="D1683" s="97"/>
      <c r="E1683" s="99"/>
      <c r="F1683" s="99"/>
    </row>
    <row r="1684" spans="1:6" x14ac:dyDescent="0.3">
      <c r="A1684" s="97"/>
      <c r="B1684" s="97"/>
      <c r="C1684" s="98"/>
      <c r="D1684" s="97"/>
      <c r="E1684" s="99"/>
      <c r="F1684" s="99"/>
    </row>
    <row r="1685" spans="1:6" x14ac:dyDescent="0.3">
      <c r="A1685" s="97"/>
      <c r="B1685" s="97"/>
      <c r="C1685" s="98"/>
      <c r="D1685" s="97"/>
      <c r="E1685" s="99"/>
      <c r="F1685" s="99"/>
    </row>
    <row r="1686" spans="1:6" x14ac:dyDescent="0.3">
      <c r="A1686" s="97"/>
      <c r="B1686" s="97"/>
      <c r="C1686" s="98"/>
      <c r="D1686" s="97"/>
      <c r="E1686" s="99"/>
      <c r="F1686" s="99"/>
    </row>
    <row r="1687" spans="1:6" x14ac:dyDescent="0.3">
      <c r="A1687" s="97"/>
      <c r="B1687" s="97"/>
      <c r="C1687" s="98"/>
      <c r="D1687" s="97"/>
      <c r="E1687" s="99"/>
      <c r="F1687" s="99"/>
    </row>
    <row r="1688" spans="1:6" x14ac:dyDescent="0.3">
      <c r="A1688" s="97"/>
      <c r="B1688" s="97"/>
      <c r="C1688" s="98"/>
      <c r="D1688" s="97"/>
      <c r="E1688" s="99"/>
      <c r="F1688" s="99"/>
    </row>
    <row r="1689" spans="1:6" x14ac:dyDescent="0.3">
      <c r="A1689" s="97"/>
      <c r="B1689" s="97"/>
      <c r="C1689" s="98"/>
      <c r="D1689" s="97"/>
      <c r="E1689" s="99"/>
      <c r="F1689" s="99"/>
    </row>
    <row r="1690" spans="1:6" x14ac:dyDescent="0.3">
      <c r="A1690" s="97"/>
      <c r="B1690" s="97"/>
      <c r="C1690" s="98"/>
      <c r="D1690" s="97"/>
      <c r="E1690" s="99"/>
      <c r="F1690" s="99"/>
    </row>
    <row r="1691" spans="1:6" x14ac:dyDescent="0.3">
      <c r="A1691" s="97"/>
      <c r="B1691" s="97"/>
      <c r="C1691" s="98"/>
      <c r="D1691" s="97"/>
      <c r="E1691" s="99"/>
      <c r="F1691" s="99"/>
    </row>
    <row r="1692" spans="1:6" x14ac:dyDescent="0.3">
      <c r="A1692" s="97"/>
      <c r="B1692" s="97"/>
      <c r="C1692" s="98"/>
      <c r="D1692" s="97"/>
      <c r="E1692" s="99"/>
      <c r="F1692" s="99"/>
    </row>
    <row r="1693" spans="1:6" x14ac:dyDescent="0.3">
      <c r="A1693" s="97"/>
      <c r="B1693" s="97"/>
      <c r="C1693" s="98"/>
      <c r="D1693" s="97"/>
      <c r="E1693" s="99"/>
      <c r="F1693" s="99"/>
    </row>
    <row r="1694" spans="1:6" x14ac:dyDescent="0.3">
      <c r="A1694" s="97"/>
      <c r="B1694" s="97"/>
      <c r="C1694" s="98"/>
      <c r="D1694" s="97"/>
      <c r="E1694" s="99"/>
      <c r="F1694" s="99"/>
    </row>
    <row r="1695" spans="1:6" x14ac:dyDescent="0.3">
      <c r="A1695" s="97"/>
      <c r="B1695" s="97"/>
      <c r="C1695" s="98"/>
      <c r="D1695" s="97"/>
      <c r="E1695" s="99"/>
      <c r="F1695" s="99"/>
    </row>
    <row r="1696" spans="1:6" x14ac:dyDescent="0.3">
      <c r="A1696" s="97"/>
      <c r="B1696" s="97"/>
      <c r="C1696" s="98"/>
      <c r="D1696" s="97"/>
      <c r="E1696" s="99"/>
      <c r="F1696" s="99"/>
    </row>
    <row r="1697" spans="1:6" x14ac:dyDescent="0.3">
      <c r="A1697" s="97"/>
      <c r="B1697" s="97"/>
      <c r="C1697" s="98"/>
      <c r="D1697" s="97"/>
      <c r="E1697" s="99"/>
      <c r="F1697" s="99"/>
    </row>
    <row r="1698" spans="1:6" x14ac:dyDescent="0.3">
      <c r="A1698" s="97"/>
      <c r="B1698" s="97"/>
      <c r="C1698" s="98"/>
      <c r="D1698" s="97"/>
      <c r="E1698" s="99"/>
      <c r="F1698" s="99"/>
    </row>
    <row r="1699" spans="1:6" x14ac:dyDescent="0.3">
      <c r="A1699" s="97"/>
      <c r="B1699" s="97"/>
      <c r="C1699" s="98"/>
      <c r="D1699" s="97"/>
      <c r="E1699" s="99"/>
      <c r="F1699" s="99"/>
    </row>
    <row r="1700" spans="1:6" x14ac:dyDescent="0.3">
      <c r="A1700" s="97"/>
      <c r="B1700" s="97"/>
      <c r="C1700" s="98"/>
      <c r="D1700" s="97"/>
      <c r="E1700" s="99"/>
      <c r="F1700" s="99"/>
    </row>
    <row r="1701" spans="1:6" x14ac:dyDescent="0.3">
      <c r="A1701" s="97"/>
      <c r="B1701" s="97"/>
      <c r="C1701" s="98"/>
      <c r="D1701" s="97"/>
      <c r="E1701" s="99"/>
      <c r="F1701" s="99"/>
    </row>
    <row r="1702" spans="1:6" x14ac:dyDescent="0.3">
      <c r="A1702" s="97"/>
      <c r="B1702" s="97"/>
      <c r="C1702" s="98"/>
      <c r="D1702" s="97"/>
      <c r="E1702" s="99"/>
      <c r="F1702" s="99"/>
    </row>
    <row r="1703" spans="1:6" x14ac:dyDescent="0.3">
      <c r="A1703" s="97"/>
      <c r="B1703" s="97"/>
      <c r="C1703" s="98"/>
      <c r="D1703" s="97"/>
      <c r="E1703" s="99"/>
      <c r="F1703" s="99"/>
    </row>
    <row r="1704" spans="1:6" x14ac:dyDescent="0.3">
      <c r="A1704" s="97"/>
      <c r="B1704" s="97"/>
      <c r="C1704" s="98"/>
      <c r="D1704" s="97"/>
      <c r="E1704" s="99"/>
      <c r="F1704" s="99"/>
    </row>
    <row r="1705" spans="1:6" x14ac:dyDescent="0.3">
      <c r="A1705" s="97"/>
      <c r="B1705" s="97"/>
      <c r="C1705" s="98"/>
      <c r="D1705" s="97"/>
      <c r="E1705" s="99"/>
      <c r="F1705" s="99"/>
    </row>
    <row r="1706" spans="1:6" x14ac:dyDescent="0.3">
      <c r="A1706" s="97"/>
      <c r="B1706" s="97"/>
      <c r="C1706" s="98"/>
      <c r="D1706" s="97"/>
      <c r="E1706" s="99"/>
      <c r="F1706" s="99"/>
    </row>
    <row r="1707" spans="1:6" x14ac:dyDescent="0.3">
      <c r="A1707" s="97"/>
      <c r="B1707" s="97"/>
      <c r="C1707" s="98"/>
      <c r="D1707" s="97"/>
      <c r="E1707" s="99"/>
      <c r="F1707" s="99"/>
    </row>
    <row r="1708" spans="1:6" x14ac:dyDescent="0.3">
      <c r="A1708" s="97"/>
      <c r="B1708" s="97"/>
      <c r="C1708" s="98"/>
      <c r="D1708" s="97"/>
      <c r="E1708" s="99"/>
      <c r="F1708" s="99"/>
    </row>
    <row r="1709" spans="1:6" x14ac:dyDescent="0.3">
      <c r="A1709" s="97"/>
      <c r="B1709" s="97"/>
      <c r="C1709" s="98"/>
      <c r="D1709" s="97"/>
      <c r="E1709" s="99"/>
      <c r="F1709" s="99"/>
    </row>
    <row r="1710" spans="1:6" x14ac:dyDescent="0.3">
      <c r="A1710" s="97"/>
      <c r="B1710" s="97"/>
      <c r="C1710" s="98"/>
      <c r="D1710" s="97"/>
      <c r="E1710" s="99"/>
      <c r="F1710" s="99"/>
    </row>
    <row r="1711" spans="1:6" x14ac:dyDescent="0.3">
      <c r="A1711" s="97"/>
      <c r="B1711" s="97"/>
      <c r="C1711" s="98"/>
      <c r="D1711" s="97"/>
      <c r="E1711" s="99"/>
      <c r="F1711" s="99"/>
    </row>
    <row r="1712" spans="1:6" x14ac:dyDescent="0.3">
      <c r="A1712" s="97"/>
      <c r="B1712" s="97"/>
      <c r="C1712" s="98"/>
      <c r="D1712" s="97"/>
      <c r="E1712" s="99"/>
      <c r="F1712" s="99"/>
    </row>
    <row r="1713" spans="1:6" x14ac:dyDescent="0.3">
      <c r="A1713" s="97"/>
      <c r="B1713" s="97"/>
      <c r="C1713" s="98"/>
      <c r="D1713" s="97"/>
      <c r="E1713" s="99"/>
      <c r="F1713" s="99"/>
    </row>
    <row r="1714" spans="1:6" x14ac:dyDescent="0.3">
      <c r="A1714" s="97"/>
      <c r="B1714" s="97"/>
      <c r="C1714" s="98"/>
      <c r="D1714" s="97"/>
      <c r="E1714" s="99"/>
      <c r="F1714" s="99"/>
    </row>
    <row r="1715" spans="1:6" x14ac:dyDescent="0.3">
      <c r="A1715" s="97"/>
      <c r="B1715" s="97"/>
      <c r="C1715" s="98"/>
      <c r="D1715" s="97"/>
      <c r="E1715" s="99"/>
      <c r="F1715" s="99"/>
    </row>
    <row r="1716" spans="1:6" x14ac:dyDescent="0.3">
      <c r="A1716" s="97"/>
      <c r="B1716" s="97"/>
      <c r="C1716" s="98"/>
      <c r="D1716" s="97"/>
      <c r="E1716" s="99"/>
      <c r="F1716" s="99"/>
    </row>
    <row r="1717" spans="1:6" x14ac:dyDescent="0.3">
      <c r="A1717" s="97"/>
      <c r="B1717" s="97"/>
      <c r="C1717" s="98"/>
      <c r="D1717" s="97"/>
      <c r="E1717" s="99"/>
      <c r="F1717" s="99"/>
    </row>
    <row r="1718" spans="1:6" x14ac:dyDescent="0.3">
      <c r="A1718" s="97"/>
      <c r="B1718" s="97"/>
      <c r="C1718" s="98"/>
      <c r="D1718" s="97"/>
      <c r="E1718" s="99"/>
      <c r="F1718" s="99"/>
    </row>
    <row r="1719" spans="1:6" x14ac:dyDescent="0.3">
      <c r="A1719" s="97"/>
      <c r="B1719" s="97"/>
      <c r="C1719" s="98"/>
      <c r="D1719" s="97"/>
      <c r="E1719" s="99"/>
      <c r="F1719" s="99"/>
    </row>
    <row r="1720" spans="1:6" x14ac:dyDescent="0.3">
      <c r="A1720" s="97"/>
      <c r="B1720" s="97"/>
      <c r="C1720" s="98"/>
      <c r="D1720" s="97"/>
      <c r="E1720" s="99"/>
      <c r="F1720" s="99"/>
    </row>
    <row r="1721" spans="1:6" x14ac:dyDescent="0.3">
      <c r="A1721" s="97"/>
      <c r="B1721" s="97"/>
      <c r="C1721" s="98"/>
      <c r="D1721" s="97"/>
      <c r="E1721" s="99"/>
      <c r="F1721" s="99"/>
    </row>
    <row r="1722" spans="1:6" x14ac:dyDescent="0.3">
      <c r="A1722" s="97"/>
      <c r="B1722" s="97"/>
      <c r="C1722" s="98"/>
      <c r="D1722" s="97"/>
      <c r="E1722" s="99"/>
      <c r="F1722" s="99"/>
    </row>
    <row r="1723" spans="1:6" x14ac:dyDescent="0.3">
      <c r="A1723" s="97"/>
      <c r="B1723" s="97"/>
      <c r="C1723" s="98"/>
      <c r="D1723" s="97"/>
      <c r="E1723" s="99"/>
      <c r="F1723" s="99"/>
    </row>
    <row r="1724" spans="1:6" x14ac:dyDescent="0.3">
      <c r="A1724" s="97"/>
      <c r="B1724" s="97"/>
      <c r="C1724" s="98"/>
      <c r="D1724" s="97"/>
      <c r="E1724" s="99"/>
      <c r="F1724" s="99"/>
    </row>
    <row r="1725" spans="1:6" x14ac:dyDescent="0.3">
      <c r="A1725" s="97"/>
      <c r="B1725" s="97"/>
      <c r="C1725" s="98"/>
      <c r="D1725" s="97"/>
      <c r="E1725" s="99"/>
      <c r="F1725" s="99"/>
    </row>
    <row r="1726" spans="1:6" x14ac:dyDescent="0.3">
      <c r="A1726" s="97"/>
      <c r="B1726" s="97"/>
      <c r="C1726" s="98"/>
      <c r="D1726" s="97"/>
      <c r="E1726" s="99"/>
      <c r="F1726" s="99"/>
    </row>
    <row r="1727" spans="1:6" x14ac:dyDescent="0.3">
      <c r="A1727" s="97"/>
      <c r="B1727" s="97"/>
      <c r="C1727" s="98"/>
      <c r="D1727" s="97"/>
      <c r="E1727" s="99"/>
      <c r="F1727" s="99"/>
    </row>
    <row r="1728" spans="1:6" x14ac:dyDescent="0.3">
      <c r="A1728" s="97"/>
      <c r="B1728" s="97"/>
      <c r="C1728" s="98"/>
      <c r="D1728" s="97"/>
      <c r="E1728" s="99"/>
      <c r="F1728" s="99"/>
    </row>
    <row r="1729" spans="1:6" x14ac:dyDescent="0.3">
      <c r="A1729" s="97"/>
      <c r="B1729" s="97"/>
      <c r="C1729" s="98"/>
      <c r="D1729" s="97"/>
      <c r="E1729" s="99"/>
      <c r="F1729" s="99"/>
    </row>
    <row r="1730" spans="1:6" x14ac:dyDescent="0.3">
      <c r="A1730" s="97"/>
      <c r="B1730" s="97"/>
      <c r="C1730" s="98"/>
      <c r="D1730" s="97"/>
      <c r="E1730" s="99"/>
      <c r="F1730" s="99"/>
    </row>
    <row r="1731" spans="1:6" x14ac:dyDescent="0.3">
      <c r="A1731" s="97"/>
      <c r="B1731" s="97"/>
      <c r="C1731" s="98"/>
      <c r="D1731" s="97"/>
      <c r="E1731" s="99"/>
      <c r="F1731" s="99"/>
    </row>
    <row r="1732" spans="1:6" x14ac:dyDescent="0.3">
      <c r="A1732" s="97"/>
      <c r="B1732" s="97"/>
      <c r="C1732" s="98"/>
      <c r="D1732" s="97"/>
      <c r="E1732" s="99"/>
      <c r="F1732" s="99"/>
    </row>
    <row r="1733" spans="1:6" x14ac:dyDescent="0.3">
      <c r="A1733" s="97"/>
      <c r="B1733" s="97"/>
      <c r="C1733" s="98"/>
      <c r="D1733" s="97"/>
      <c r="E1733" s="99"/>
      <c r="F1733" s="99"/>
    </row>
    <row r="1734" spans="1:6" x14ac:dyDescent="0.3">
      <c r="A1734" s="97"/>
      <c r="B1734" s="97"/>
      <c r="C1734" s="98"/>
      <c r="D1734" s="97"/>
      <c r="E1734" s="99"/>
      <c r="F1734" s="99"/>
    </row>
    <row r="1735" spans="1:6" x14ac:dyDescent="0.3">
      <c r="A1735" s="97"/>
      <c r="B1735" s="97"/>
      <c r="C1735" s="98"/>
      <c r="D1735" s="97"/>
      <c r="E1735" s="99"/>
      <c r="F1735" s="99"/>
    </row>
    <row r="1736" spans="1:6" x14ac:dyDescent="0.3">
      <c r="A1736" s="97"/>
      <c r="B1736" s="97"/>
      <c r="C1736" s="98"/>
      <c r="D1736" s="97"/>
      <c r="E1736" s="99"/>
      <c r="F1736" s="99"/>
    </row>
    <row r="1737" spans="1:6" x14ac:dyDescent="0.3">
      <c r="A1737" s="97"/>
      <c r="B1737" s="97"/>
      <c r="C1737" s="98"/>
      <c r="D1737" s="97"/>
      <c r="E1737" s="99"/>
      <c r="F1737" s="99"/>
    </row>
    <row r="1738" spans="1:6" x14ac:dyDescent="0.3">
      <c r="A1738" s="97"/>
      <c r="B1738" s="97"/>
      <c r="C1738" s="98"/>
      <c r="D1738" s="97"/>
      <c r="E1738" s="99"/>
      <c r="F1738" s="99"/>
    </row>
    <row r="1739" spans="1:6" x14ac:dyDescent="0.3">
      <c r="A1739" s="97"/>
      <c r="B1739" s="97"/>
      <c r="C1739" s="98"/>
      <c r="D1739" s="97"/>
      <c r="E1739" s="99"/>
      <c r="F1739" s="99"/>
    </row>
    <row r="1740" spans="1:6" x14ac:dyDescent="0.3">
      <c r="A1740" s="97"/>
      <c r="B1740" s="97"/>
      <c r="C1740" s="98"/>
      <c r="D1740" s="97"/>
      <c r="E1740" s="99"/>
      <c r="F1740" s="99"/>
    </row>
    <row r="1741" spans="1:6" x14ac:dyDescent="0.3">
      <c r="A1741" s="97"/>
      <c r="B1741" s="97"/>
      <c r="C1741" s="98"/>
      <c r="D1741" s="97"/>
      <c r="E1741" s="99"/>
      <c r="F1741" s="99"/>
    </row>
    <row r="1742" spans="1:6" x14ac:dyDescent="0.3">
      <c r="A1742" s="97"/>
      <c r="B1742" s="97"/>
      <c r="C1742" s="98"/>
      <c r="D1742" s="97"/>
      <c r="E1742" s="99"/>
      <c r="F1742" s="99"/>
    </row>
    <row r="1743" spans="1:6" x14ac:dyDescent="0.3">
      <c r="A1743" s="97"/>
      <c r="B1743" s="97"/>
      <c r="C1743" s="98"/>
      <c r="D1743" s="97"/>
      <c r="E1743" s="99"/>
      <c r="F1743" s="99"/>
    </row>
    <row r="1744" spans="1:6" x14ac:dyDescent="0.3">
      <c r="A1744" s="97"/>
      <c r="B1744" s="97"/>
      <c r="C1744" s="98"/>
      <c r="D1744" s="97"/>
      <c r="E1744" s="99"/>
      <c r="F1744" s="99"/>
    </row>
    <row r="1745" spans="1:6" x14ac:dyDescent="0.3">
      <c r="A1745" s="97"/>
      <c r="B1745" s="97"/>
      <c r="C1745" s="98"/>
      <c r="D1745" s="97"/>
      <c r="E1745" s="99"/>
      <c r="F1745" s="99"/>
    </row>
    <row r="1746" spans="1:6" x14ac:dyDescent="0.3">
      <c r="A1746" s="97"/>
      <c r="B1746" s="97"/>
      <c r="C1746" s="98"/>
      <c r="D1746" s="97"/>
      <c r="E1746" s="99"/>
      <c r="F1746" s="99"/>
    </row>
    <row r="1747" spans="1:6" x14ac:dyDescent="0.3">
      <c r="A1747" s="97"/>
      <c r="B1747" s="97"/>
      <c r="C1747" s="98"/>
      <c r="D1747" s="97"/>
      <c r="E1747" s="99"/>
      <c r="F1747" s="99"/>
    </row>
    <row r="1748" spans="1:6" x14ac:dyDescent="0.3">
      <c r="A1748" s="97"/>
      <c r="B1748" s="97"/>
      <c r="C1748" s="98"/>
      <c r="D1748" s="97"/>
      <c r="E1748" s="99"/>
      <c r="F1748" s="99"/>
    </row>
    <row r="1749" spans="1:6" x14ac:dyDescent="0.3">
      <c r="A1749" s="97"/>
      <c r="B1749" s="97"/>
      <c r="C1749" s="98"/>
      <c r="D1749" s="97"/>
      <c r="E1749" s="99"/>
      <c r="F1749" s="99"/>
    </row>
    <row r="1750" spans="1:6" x14ac:dyDescent="0.3">
      <c r="A1750" s="97"/>
      <c r="B1750" s="97"/>
      <c r="C1750" s="98"/>
      <c r="D1750" s="97"/>
      <c r="E1750" s="99"/>
      <c r="F1750" s="99"/>
    </row>
    <row r="1751" spans="1:6" x14ac:dyDescent="0.3">
      <c r="A1751" s="97"/>
      <c r="B1751" s="97"/>
      <c r="C1751" s="98"/>
      <c r="D1751" s="97"/>
      <c r="E1751" s="99"/>
      <c r="F1751" s="99"/>
    </row>
    <row r="1752" spans="1:6" x14ac:dyDescent="0.3">
      <c r="A1752" s="97"/>
      <c r="B1752" s="97"/>
      <c r="C1752" s="98"/>
      <c r="D1752" s="97"/>
      <c r="E1752" s="99"/>
      <c r="F1752" s="99"/>
    </row>
    <row r="1753" spans="1:6" x14ac:dyDescent="0.3">
      <c r="A1753" s="97"/>
      <c r="B1753" s="97"/>
      <c r="C1753" s="98"/>
      <c r="D1753" s="97"/>
      <c r="E1753" s="99"/>
      <c r="F1753" s="99"/>
    </row>
    <row r="1754" spans="1:6" x14ac:dyDescent="0.3">
      <c r="A1754" s="97"/>
      <c r="B1754" s="97"/>
      <c r="C1754" s="98"/>
      <c r="D1754" s="97"/>
      <c r="E1754" s="99"/>
      <c r="F1754" s="99"/>
    </row>
    <row r="1755" spans="1:6" x14ac:dyDescent="0.3">
      <c r="A1755" s="97"/>
      <c r="B1755" s="97"/>
      <c r="C1755" s="98"/>
      <c r="D1755" s="97"/>
      <c r="E1755" s="99"/>
      <c r="F1755" s="99"/>
    </row>
    <row r="1756" spans="1:6" x14ac:dyDescent="0.3">
      <c r="A1756" s="97"/>
      <c r="B1756" s="97"/>
      <c r="C1756" s="98"/>
      <c r="D1756" s="97"/>
      <c r="E1756" s="99"/>
      <c r="F1756" s="99"/>
    </row>
    <row r="1757" spans="1:6" x14ac:dyDescent="0.3">
      <c r="A1757" s="97"/>
      <c r="B1757" s="97"/>
      <c r="C1757" s="98"/>
      <c r="D1757" s="97"/>
      <c r="E1757" s="99"/>
      <c r="F1757" s="99"/>
    </row>
    <row r="1758" spans="1:6" x14ac:dyDescent="0.3">
      <c r="A1758" s="97"/>
      <c r="B1758" s="97"/>
      <c r="C1758" s="98"/>
      <c r="D1758" s="97"/>
      <c r="E1758" s="99"/>
      <c r="F1758" s="99"/>
    </row>
    <row r="1759" spans="1:6" x14ac:dyDescent="0.3">
      <c r="A1759" s="97"/>
      <c r="B1759" s="97"/>
      <c r="C1759" s="98"/>
      <c r="D1759" s="97"/>
      <c r="E1759" s="99"/>
      <c r="F1759" s="99"/>
    </row>
    <row r="1760" spans="1:6" x14ac:dyDescent="0.3">
      <c r="A1760" s="97"/>
      <c r="B1760" s="97"/>
      <c r="C1760" s="98"/>
      <c r="D1760" s="97"/>
      <c r="E1760" s="99"/>
      <c r="F1760" s="99"/>
    </row>
    <row r="1761" spans="1:6" x14ac:dyDescent="0.3">
      <c r="A1761" s="97"/>
      <c r="B1761" s="97"/>
      <c r="C1761" s="98"/>
      <c r="D1761" s="97"/>
      <c r="E1761" s="99"/>
      <c r="F1761" s="99"/>
    </row>
    <row r="1762" spans="1:6" x14ac:dyDescent="0.3">
      <c r="A1762" s="97"/>
      <c r="B1762" s="97"/>
      <c r="C1762" s="98"/>
      <c r="D1762" s="97"/>
      <c r="E1762" s="99"/>
      <c r="F1762" s="99"/>
    </row>
    <row r="1763" spans="1:6" x14ac:dyDescent="0.3">
      <c r="A1763" s="97"/>
      <c r="B1763" s="97"/>
      <c r="C1763" s="98"/>
      <c r="D1763" s="97"/>
      <c r="E1763" s="99"/>
      <c r="F1763" s="99"/>
    </row>
    <row r="1764" spans="1:6" x14ac:dyDescent="0.3">
      <c r="A1764" s="97"/>
      <c r="B1764" s="97"/>
      <c r="C1764" s="98"/>
      <c r="D1764" s="97"/>
      <c r="E1764" s="99"/>
      <c r="F1764" s="99"/>
    </row>
    <row r="1765" spans="1:6" x14ac:dyDescent="0.3">
      <c r="A1765" s="97"/>
      <c r="B1765" s="97"/>
      <c r="C1765" s="98"/>
      <c r="D1765" s="97"/>
      <c r="E1765" s="99"/>
      <c r="F1765" s="99"/>
    </row>
    <row r="1766" spans="1:6" x14ac:dyDescent="0.3">
      <c r="A1766" s="97"/>
      <c r="B1766" s="97"/>
      <c r="C1766" s="98"/>
      <c r="D1766" s="97"/>
      <c r="E1766" s="99"/>
      <c r="F1766" s="99"/>
    </row>
    <row r="1767" spans="1:6" x14ac:dyDescent="0.3">
      <c r="A1767" s="97"/>
      <c r="B1767" s="97"/>
      <c r="C1767" s="98"/>
      <c r="D1767" s="97"/>
      <c r="E1767" s="99"/>
      <c r="F1767" s="99"/>
    </row>
    <row r="1768" spans="1:6" x14ac:dyDescent="0.3">
      <c r="A1768" s="97"/>
      <c r="B1768" s="97"/>
      <c r="C1768" s="98"/>
      <c r="D1768" s="97"/>
      <c r="E1768" s="99"/>
      <c r="F1768" s="99"/>
    </row>
    <row r="1769" spans="1:6" x14ac:dyDescent="0.3">
      <c r="A1769" s="97"/>
      <c r="B1769" s="97"/>
      <c r="C1769" s="98"/>
      <c r="D1769" s="97"/>
      <c r="E1769" s="99"/>
      <c r="F1769" s="99"/>
    </row>
    <row r="1770" spans="1:6" x14ac:dyDescent="0.3">
      <c r="A1770" s="97"/>
      <c r="B1770" s="97"/>
      <c r="C1770" s="98"/>
      <c r="D1770" s="97"/>
      <c r="E1770" s="99"/>
      <c r="F1770" s="99"/>
    </row>
    <row r="1771" spans="1:6" x14ac:dyDescent="0.3">
      <c r="A1771" s="97"/>
      <c r="B1771" s="97"/>
      <c r="C1771" s="98"/>
      <c r="D1771" s="97"/>
      <c r="E1771" s="99"/>
      <c r="F1771" s="99"/>
    </row>
    <row r="1772" spans="1:6" x14ac:dyDescent="0.3">
      <c r="A1772" s="97"/>
      <c r="B1772" s="97"/>
      <c r="C1772" s="98"/>
      <c r="D1772" s="97"/>
      <c r="E1772" s="99"/>
      <c r="F1772" s="99"/>
    </row>
    <row r="1773" spans="1:6" x14ac:dyDescent="0.3">
      <c r="A1773" s="97"/>
      <c r="B1773" s="97"/>
      <c r="C1773" s="98"/>
      <c r="D1773" s="97"/>
      <c r="E1773" s="99"/>
      <c r="F1773" s="99"/>
    </row>
    <row r="1774" spans="1:6" x14ac:dyDescent="0.3">
      <c r="A1774" s="97"/>
      <c r="B1774" s="97"/>
      <c r="C1774" s="98"/>
      <c r="D1774" s="97"/>
      <c r="E1774" s="99"/>
      <c r="F1774" s="99"/>
    </row>
    <row r="1775" spans="1:6" x14ac:dyDescent="0.3">
      <c r="A1775" s="97"/>
      <c r="B1775" s="97"/>
      <c r="C1775" s="98"/>
      <c r="D1775" s="97"/>
      <c r="E1775" s="99"/>
      <c r="F1775" s="99"/>
    </row>
    <row r="1776" spans="1:6" x14ac:dyDescent="0.3">
      <c r="A1776" s="97"/>
      <c r="B1776" s="97"/>
      <c r="C1776" s="98"/>
      <c r="D1776" s="97"/>
      <c r="E1776" s="99"/>
      <c r="F1776" s="99"/>
    </row>
    <row r="1777" spans="1:6" x14ac:dyDescent="0.3">
      <c r="A1777" s="97"/>
      <c r="B1777" s="97"/>
      <c r="C1777" s="98"/>
      <c r="D1777" s="97"/>
      <c r="E1777" s="99"/>
      <c r="F1777" s="99"/>
    </row>
    <row r="1778" spans="1:6" x14ac:dyDescent="0.3">
      <c r="A1778" s="97"/>
      <c r="B1778" s="97"/>
      <c r="C1778" s="98"/>
      <c r="D1778" s="97"/>
      <c r="E1778" s="99"/>
      <c r="F1778" s="99"/>
    </row>
    <row r="1779" spans="1:6" x14ac:dyDescent="0.3">
      <c r="A1779" s="97"/>
      <c r="B1779" s="97"/>
      <c r="C1779" s="98"/>
      <c r="D1779" s="97"/>
      <c r="E1779" s="99"/>
      <c r="F1779" s="99"/>
    </row>
    <row r="1780" spans="1:6" x14ac:dyDescent="0.3">
      <c r="A1780" s="97"/>
      <c r="B1780" s="97"/>
      <c r="C1780" s="98"/>
      <c r="D1780" s="97"/>
      <c r="E1780" s="99"/>
      <c r="F1780" s="99"/>
    </row>
    <row r="1781" spans="1:6" x14ac:dyDescent="0.3">
      <c r="A1781" s="97"/>
      <c r="B1781" s="97"/>
      <c r="C1781" s="98"/>
      <c r="D1781" s="97"/>
      <c r="E1781" s="99"/>
      <c r="F1781" s="99"/>
    </row>
    <row r="1782" spans="1:6" x14ac:dyDescent="0.3">
      <c r="A1782" s="97"/>
      <c r="B1782" s="97"/>
      <c r="C1782" s="98"/>
      <c r="D1782" s="97"/>
      <c r="E1782" s="99"/>
      <c r="F1782" s="99"/>
    </row>
    <row r="1783" spans="1:6" x14ac:dyDescent="0.3">
      <c r="A1783" s="97"/>
      <c r="B1783" s="97"/>
      <c r="C1783" s="98"/>
      <c r="D1783" s="97"/>
      <c r="E1783" s="99"/>
      <c r="F1783" s="99"/>
    </row>
    <row r="1784" spans="1:6" x14ac:dyDescent="0.3">
      <c r="A1784" s="97"/>
      <c r="B1784" s="97"/>
      <c r="C1784" s="98"/>
      <c r="D1784" s="97"/>
      <c r="E1784" s="99"/>
      <c r="F1784" s="99"/>
    </row>
    <row r="1785" spans="1:6" x14ac:dyDescent="0.3">
      <c r="A1785" s="97"/>
      <c r="B1785" s="97"/>
      <c r="C1785" s="98"/>
      <c r="D1785" s="97"/>
      <c r="E1785" s="99"/>
      <c r="F1785" s="99"/>
    </row>
    <row r="1786" spans="1:6" x14ac:dyDescent="0.3">
      <c r="A1786" s="97"/>
      <c r="B1786" s="97"/>
      <c r="C1786" s="98"/>
      <c r="D1786" s="97"/>
      <c r="E1786" s="99"/>
      <c r="F1786" s="99"/>
    </row>
    <row r="1787" spans="1:6" x14ac:dyDescent="0.3">
      <c r="A1787" s="97"/>
      <c r="B1787" s="97"/>
      <c r="C1787" s="98"/>
      <c r="D1787" s="97"/>
      <c r="E1787" s="99"/>
      <c r="F1787" s="99"/>
    </row>
    <row r="1788" spans="1:6" x14ac:dyDescent="0.3">
      <c r="A1788" s="97"/>
      <c r="B1788" s="97"/>
      <c r="C1788" s="98"/>
      <c r="D1788" s="97"/>
      <c r="E1788" s="99"/>
      <c r="F1788" s="99"/>
    </row>
    <row r="1789" spans="1:6" x14ac:dyDescent="0.3">
      <c r="A1789" s="97"/>
      <c r="B1789" s="97"/>
      <c r="C1789" s="98"/>
      <c r="D1789" s="97"/>
      <c r="E1789" s="99"/>
      <c r="F1789" s="99"/>
    </row>
    <row r="1790" spans="1:6" x14ac:dyDescent="0.3">
      <c r="A1790" s="97"/>
      <c r="B1790" s="97"/>
      <c r="C1790" s="98"/>
      <c r="D1790" s="97"/>
      <c r="E1790" s="99"/>
      <c r="F1790" s="99"/>
    </row>
    <row r="1791" spans="1:6" x14ac:dyDescent="0.3">
      <c r="A1791" s="97"/>
      <c r="B1791" s="97"/>
      <c r="C1791" s="98"/>
      <c r="D1791" s="97"/>
      <c r="E1791" s="99"/>
      <c r="F1791" s="99"/>
    </row>
    <row r="1792" spans="1:6" x14ac:dyDescent="0.3">
      <c r="A1792" s="97"/>
      <c r="B1792" s="97"/>
      <c r="C1792" s="98"/>
      <c r="D1792" s="97"/>
      <c r="E1792" s="99"/>
      <c r="F1792" s="99"/>
    </row>
    <row r="1793" spans="1:6" x14ac:dyDescent="0.3">
      <c r="A1793" s="97"/>
      <c r="B1793" s="97"/>
      <c r="C1793" s="98"/>
      <c r="D1793" s="97"/>
      <c r="E1793" s="99"/>
      <c r="F1793" s="99"/>
    </row>
    <row r="1794" spans="1:6" x14ac:dyDescent="0.3">
      <c r="A1794" s="97"/>
      <c r="B1794" s="97"/>
      <c r="C1794" s="98"/>
      <c r="D1794" s="97"/>
      <c r="E1794" s="99"/>
      <c r="F1794" s="99"/>
    </row>
    <row r="1795" spans="1:6" x14ac:dyDescent="0.3">
      <c r="A1795" s="97"/>
      <c r="B1795" s="97"/>
      <c r="C1795" s="98"/>
      <c r="D1795" s="97"/>
      <c r="E1795" s="99"/>
      <c r="F1795" s="99"/>
    </row>
    <row r="1796" spans="1:6" x14ac:dyDescent="0.3">
      <c r="A1796" s="97"/>
      <c r="B1796" s="97"/>
      <c r="C1796" s="98"/>
      <c r="D1796" s="97"/>
      <c r="E1796" s="99"/>
      <c r="F1796" s="99"/>
    </row>
    <row r="1797" spans="1:6" x14ac:dyDescent="0.3">
      <c r="A1797" s="97"/>
      <c r="B1797" s="97"/>
      <c r="C1797" s="98"/>
      <c r="D1797" s="97"/>
      <c r="E1797" s="99"/>
      <c r="F1797" s="99"/>
    </row>
    <row r="1798" spans="1:6" x14ac:dyDescent="0.3">
      <c r="A1798" s="97"/>
      <c r="B1798" s="97"/>
      <c r="C1798" s="98"/>
      <c r="D1798" s="97"/>
      <c r="E1798" s="99"/>
      <c r="F1798" s="99"/>
    </row>
    <row r="1799" spans="1:6" x14ac:dyDescent="0.3">
      <c r="A1799" s="97"/>
      <c r="B1799" s="97"/>
      <c r="C1799" s="98"/>
      <c r="D1799" s="97"/>
      <c r="E1799" s="99"/>
      <c r="F1799" s="99"/>
    </row>
    <row r="1800" spans="1:6" x14ac:dyDescent="0.3">
      <c r="A1800" s="97"/>
      <c r="B1800" s="97"/>
      <c r="C1800" s="98"/>
      <c r="D1800" s="97"/>
      <c r="E1800" s="99"/>
      <c r="F1800" s="99"/>
    </row>
    <row r="1801" spans="1:6" x14ac:dyDescent="0.3">
      <c r="A1801" s="97"/>
      <c r="B1801" s="97"/>
      <c r="C1801" s="98"/>
      <c r="D1801" s="97"/>
      <c r="E1801" s="99"/>
      <c r="F1801" s="99"/>
    </row>
    <row r="1802" spans="1:6" x14ac:dyDescent="0.3">
      <c r="A1802" s="97"/>
      <c r="B1802" s="97"/>
      <c r="C1802" s="98"/>
      <c r="D1802" s="97"/>
      <c r="E1802" s="99"/>
      <c r="F1802" s="99"/>
    </row>
    <row r="1803" spans="1:6" x14ac:dyDescent="0.3">
      <c r="A1803" s="97"/>
      <c r="B1803" s="97"/>
      <c r="C1803" s="98"/>
      <c r="D1803" s="97"/>
      <c r="E1803" s="99"/>
      <c r="F1803" s="99"/>
    </row>
    <row r="1804" spans="1:6" x14ac:dyDescent="0.3">
      <c r="A1804" s="97"/>
      <c r="B1804" s="97"/>
      <c r="C1804" s="98"/>
      <c r="D1804" s="97"/>
      <c r="E1804" s="99"/>
      <c r="F1804" s="99"/>
    </row>
    <row r="1805" spans="1:6" x14ac:dyDescent="0.3">
      <c r="A1805" s="97"/>
      <c r="B1805" s="97"/>
      <c r="C1805" s="98"/>
      <c r="D1805" s="97"/>
      <c r="E1805" s="99"/>
      <c r="F1805" s="99"/>
    </row>
    <row r="1806" spans="1:6" x14ac:dyDescent="0.3">
      <c r="A1806" s="97"/>
      <c r="B1806" s="97"/>
      <c r="C1806" s="98"/>
      <c r="D1806" s="97"/>
      <c r="E1806" s="99"/>
      <c r="F1806" s="99"/>
    </row>
    <row r="1807" spans="1:6" x14ac:dyDescent="0.3">
      <c r="A1807" s="97"/>
      <c r="B1807" s="97"/>
      <c r="C1807" s="98"/>
      <c r="D1807" s="97"/>
      <c r="E1807" s="99"/>
      <c r="F1807" s="99"/>
    </row>
    <row r="1808" spans="1:6" x14ac:dyDescent="0.3">
      <c r="A1808" s="97"/>
      <c r="B1808" s="97"/>
      <c r="C1808" s="98"/>
      <c r="D1808" s="97"/>
      <c r="E1808" s="99"/>
      <c r="F1808" s="99"/>
    </row>
    <row r="1809" spans="1:6" x14ac:dyDescent="0.3">
      <c r="A1809" s="97"/>
      <c r="B1809" s="97"/>
      <c r="C1809" s="98"/>
      <c r="D1809" s="97"/>
      <c r="E1809" s="99"/>
      <c r="F1809" s="99"/>
    </row>
    <row r="1810" spans="1:6" x14ac:dyDescent="0.3">
      <c r="A1810" s="97"/>
      <c r="B1810" s="97"/>
      <c r="C1810" s="98"/>
      <c r="D1810" s="97"/>
      <c r="E1810" s="99"/>
      <c r="F1810" s="99"/>
    </row>
    <row r="1811" spans="1:6" x14ac:dyDescent="0.3">
      <c r="A1811" s="97"/>
      <c r="B1811" s="97"/>
      <c r="C1811" s="98"/>
      <c r="D1811" s="97"/>
      <c r="E1811" s="99"/>
      <c r="F1811" s="99"/>
    </row>
    <row r="1812" spans="1:6" x14ac:dyDescent="0.3">
      <c r="A1812" s="97"/>
      <c r="B1812" s="97"/>
      <c r="C1812" s="98"/>
      <c r="D1812" s="97"/>
      <c r="E1812" s="99"/>
      <c r="F1812" s="99"/>
    </row>
    <row r="1813" spans="1:6" x14ac:dyDescent="0.3">
      <c r="A1813" s="97"/>
      <c r="B1813" s="97"/>
      <c r="C1813" s="98"/>
      <c r="D1813" s="97"/>
      <c r="E1813" s="99"/>
      <c r="F1813" s="99"/>
    </row>
    <row r="1814" spans="1:6" x14ac:dyDescent="0.3">
      <c r="A1814" s="97"/>
      <c r="B1814" s="97"/>
      <c r="C1814" s="98"/>
      <c r="D1814" s="97"/>
      <c r="E1814" s="99"/>
      <c r="F1814" s="99"/>
    </row>
    <row r="1815" spans="1:6" x14ac:dyDescent="0.3">
      <c r="A1815" s="97"/>
      <c r="B1815" s="97"/>
      <c r="C1815" s="98"/>
      <c r="D1815" s="97"/>
      <c r="E1815" s="99"/>
      <c r="F1815" s="99"/>
    </row>
    <row r="1816" spans="1:6" x14ac:dyDescent="0.3">
      <c r="A1816" s="97"/>
      <c r="B1816" s="97"/>
      <c r="C1816" s="98"/>
      <c r="D1816" s="97"/>
      <c r="E1816" s="99"/>
      <c r="F1816" s="99"/>
    </row>
    <row r="1817" spans="1:6" x14ac:dyDescent="0.3">
      <c r="A1817" s="97"/>
      <c r="B1817" s="97"/>
      <c r="C1817" s="98"/>
      <c r="D1817" s="97"/>
      <c r="E1817" s="99"/>
      <c r="F1817" s="99"/>
    </row>
    <row r="1818" spans="1:6" x14ac:dyDescent="0.3">
      <c r="A1818" s="97"/>
      <c r="B1818" s="97"/>
      <c r="C1818" s="98"/>
      <c r="D1818" s="97"/>
      <c r="E1818" s="99"/>
      <c r="F1818" s="99"/>
    </row>
    <row r="1819" spans="1:6" x14ac:dyDescent="0.3">
      <c r="A1819" s="97"/>
      <c r="B1819" s="97"/>
      <c r="C1819" s="98"/>
      <c r="D1819" s="97"/>
      <c r="E1819" s="99"/>
      <c r="F1819" s="99"/>
    </row>
    <row r="1820" spans="1:6" x14ac:dyDescent="0.3">
      <c r="A1820" s="97"/>
      <c r="B1820" s="97"/>
      <c r="C1820" s="98"/>
      <c r="D1820" s="97"/>
      <c r="E1820" s="99"/>
      <c r="F1820" s="99"/>
    </row>
    <row r="1821" spans="1:6" x14ac:dyDescent="0.3">
      <c r="A1821" s="97"/>
      <c r="B1821" s="97"/>
      <c r="C1821" s="98"/>
      <c r="D1821" s="97"/>
      <c r="E1821" s="99"/>
      <c r="F1821" s="99"/>
    </row>
    <row r="1822" spans="1:6" x14ac:dyDescent="0.3">
      <c r="A1822" s="97"/>
      <c r="B1822" s="97"/>
      <c r="C1822" s="98"/>
      <c r="D1822" s="97"/>
      <c r="E1822" s="99"/>
      <c r="F1822" s="99"/>
    </row>
    <row r="1823" spans="1:6" x14ac:dyDescent="0.3">
      <c r="A1823" s="97"/>
      <c r="B1823" s="97"/>
      <c r="C1823" s="98"/>
      <c r="D1823" s="97"/>
      <c r="E1823" s="99"/>
      <c r="F1823" s="99"/>
    </row>
    <row r="1824" spans="1:6" x14ac:dyDescent="0.3">
      <c r="A1824" s="97"/>
      <c r="B1824" s="97"/>
      <c r="C1824" s="98"/>
      <c r="D1824" s="97"/>
      <c r="E1824" s="99"/>
      <c r="F1824" s="99"/>
    </row>
    <row r="1825" spans="1:6" x14ac:dyDescent="0.3">
      <c r="A1825" s="97"/>
      <c r="B1825" s="97"/>
      <c r="C1825" s="98"/>
      <c r="D1825" s="97"/>
      <c r="E1825" s="99"/>
      <c r="F1825" s="99"/>
    </row>
    <row r="1826" spans="1:6" x14ac:dyDescent="0.3">
      <c r="A1826" s="97"/>
      <c r="B1826" s="97"/>
      <c r="C1826" s="98"/>
      <c r="D1826" s="97"/>
      <c r="E1826" s="99"/>
      <c r="F1826" s="99"/>
    </row>
    <row r="1827" spans="1:6" x14ac:dyDescent="0.3">
      <c r="A1827" s="97"/>
      <c r="B1827" s="97"/>
      <c r="C1827" s="98"/>
      <c r="D1827" s="97"/>
      <c r="E1827" s="99"/>
      <c r="F1827" s="99"/>
    </row>
    <row r="1828" spans="1:6" x14ac:dyDescent="0.3">
      <c r="A1828" s="97"/>
      <c r="B1828" s="97"/>
      <c r="C1828" s="98"/>
      <c r="D1828" s="97"/>
      <c r="E1828" s="99"/>
      <c r="F1828" s="99"/>
    </row>
    <row r="1829" spans="1:6" x14ac:dyDescent="0.3">
      <c r="A1829" s="97"/>
      <c r="B1829" s="97"/>
      <c r="C1829" s="98"/>
      <c r="D1829" s="97"/>
      <c r="E1829" s="99"/>
      <c r="F1829" s="99"/>
    </row>
    <row r="1830" spans="1:6" x14ac:dyDescent="0.3">
      <c r="A1830" s="97"/>
      <c r="B1830" s="97"/>
      <c r="C1830" s="98"/>
      <c r="D1830" s="97"/>
      <c r="E1830" s="99"/>
      <c r="F1830" s="99"/>
    </row>
    <row r="1831" spans="1:6" x14ac:dyDescent="0.3">
      <c r="A1831" s="97"/>
      <c r="B1831" s="97"/>
      <c r="C1831" s="98"/>
      <c r="D1831" s="97"/>
      <c r="E1831" s="99"/>
      <c r="F1831" s="99"/>
    </row>
    <row r="1832" spans="1:6" x14ac:dyDescent="0.3">
      <c r="A1832" s="97"/>
      <c r="B1832" s="97"/>
      <c r="C1832" s="98"/>
      <c r="D1832" s="97"/>
      <c r="E1832" s="99"/>
      <c r="F1832" s="99"/>
    </row>
    <row r="1833" spans="1:6" x14ac:dyDescent="0.3">
      <c r="A1833" s="97"/>
      <c r="B1833" s="97"/>
      <c r="C1833" s="98"/>
      <c r="D1833" s="97"/>
      <c r="E1833" s="99"/>
      <c r="F1833" s="99"/>
    </row>
    <row r="1834" spans="1:6" x14ac:dyDescent="0.3">
      <c r="A1834" s="97"/>
      <c r="B1834" s="97"/>
      <c r="C1834" s="98"/>
      <c r="D1834" s="97"/>
      <c r="E1834" s="99"/>
      <c r="F1834" s="99"/>
    </row>
    <row r="1835" spans="1:6" x14ac:dyDescent="0.3">
      <c r="A1835" s="97"/>
      <c r="B1835" s="97"/>
      <c r="C1835" s="98"/>
      <c r="D1835" s="97"/>
      <c r="E1835" s="99"/>
      <c r="F1835" s="99"/>
    </row>
    <row r="1836" spans="1:6" x14ac:dyDescent="0.3">
      <c r="A1836" s="97"/>
      <c r="B1836" s="97"/>
      <c r="C1836" s="98"/>
      <c r="D1836" s="97"/>
      <c r="E1836" s="99"/>
      <c r="F1836" s="99"/>
    </row>
    <row r="1837" spans="1:6" x14ac:dyDescent="0.3">
      <c r="A1837" s="97"/>
      <c r="B1837" s="97"/>
      <c r="C1837" s="98"/>
      <c r="D1837" s="97"/>
      <c r="E1837" s="99"/>
      <c r="F1837" s="99"/>
    </row>
    <row r="1838" spans="1:6" x14ac:dyDescent="0.3">
      <c r="A1838" s="97"/>
      <c r="B1838" s="97"/>
      <c r="C1838" s="98"/>
      <c r="D1838" s="97"/>
      <c r="E1838" s="99"/>
      <c r="F1838" s="99"/>
    </row>
    <row r="1839" spans="1:6" x14ac:dyDescent="0.3">
      <c r="A1839" s="97"/>
      <c r="B1839" s="97"/>
      <c r="C1839" s="98"/>
      <c r="D1839" s="97"/>
      <c r="E1839" s="99"/>
      <c r="F1839" s="99"/>
    </row>
    <row r="1840" spans="1:6" x14ac:dyDescent="0.3">
      <c r="A1840" s="97"/>
      <c r="B1840" s="97"/>
      <c r="C1840" s="98"/>
      <c r="D1840" s="97"/>
      <c r="E1840" s="99"/>
      <c r="F1840" s="99"/>
    </row>
    <row r="1841" spans="1:6" x14ac:dyDescent="0.3">
      <c r="A1841" s="97"/>
      <c r="B1841" s="97"/>
      <c r="C1841" s="98"/>
      <c r="D1841" s="97"/>
      <c r="E1841" s="99"/>
      <c r="F1841" s="99"/>
    </row>
    <row r="1842" spans="1:6" x14ac:dyDescent="0.3">
      <c r="A1842" s="97"/>
      <c r="B1842" s="97"/>
      <c r="C1842" s="98"/>
      <c r="D1842" s="97"/>
      <c r="E1842" s="99"/>
      <c r="F1842" s="99"/>
    </row>
    <row r="1843" spans="1:6" x14ac:dyDescent="0.3">
      <c r="A1843" s="97"/>
      <c r="B1843" s="97"/>
      <c r="C1843" s="98"/>
      <c r="D1843" s="97"/>
      <c r="E1843" s="99"/>
      <c r="F1843" s="99"/>
    </row>
    <row r="1844" spans="1:6" x14ac:dyDescent="0.3">
      <c r="A1844" s="97"/>
      <c r="B1844" s="97"/>
      <c r="C1844" s="98"/>
      <c r="D1844" s="97"/>
      <c r="E1844" s="99"/>
      <c r="F1844" s="99"/>
    </row>
    <row r="1845" spans="1:6" x14ac:dyDescent="0.3">
      <c r="A1845" s="97"/>
      <c r="B1845" s="97"/>
      <c r="C1845" s="98"/>
      <c r="D1845" s="97"/>
      <c r="E1845" s="99"/>
      <c r="F1845" s="99"/>
    </row>
    <row r="1846" spans="1:6" x14ac:dyDescent="0.3">
      <c r="A1846" s="97"/>
      <c r="B1846" s="97"/>
      <c r="C1846" s="98"/>
      <c r="D1846" s="97"/>
      <c r="E1846" s="99"/>
      <c r="F1846" s="99"/>
    </row>
    <row r="1847" spans="1:6" x14ac:dyDescent="0.3">
      <c r="A1847" s="97"/>
      <c r="B1847" s="97"/>
      <c r="C1847" s="98"/>
      <c r="D1847" s="97"/>
      <c r="E1847" s="99"/>
      <c r="F1847" s="99"/>
    </row>
    <row r="1848" spans="1:6" x14ac:dyDescent="0.3">
      <c r="A1848" s="97"/>
      <c r="B1848" s="97"/>
      <c r="C1848" s="98"/>
      <c r="D1848" s="97"/>
      <c r="E1848" s="99"/>
      <c r="F1848" s="99"/>
    </row>
    <row r="1849" spans="1:6" x14ac:dyDescent="0.3">
      <c r="A1849" s="97"/>
      <c r="B1849" s="97"/>
      <c r="C1849" s="98"/>
      <c r="D1849" s="97"/>
      <c r="E1849" s="99"/>
      <c r="F1849" s="99"/>
    </row>
    <row r="1850" spans="1:6" x14ac:dyDescent="0.3">
      <c r="A1850" s="97"/>
      <c r="B1850" s="97"/>
      <c r="C1850" s="98"/>
      <c r="D1850" s="97"/>
      <c r="E1850" s="99"/>
      <c r="F1850" s="99"/>
    </row>
    <row r="1851" spans="1:6" x14ac:dyDescent="0.3">
      <c r="A1851" s="97"/>
      <c r="B1851" s="97"/>
      <c r="C1851" s="98"/>
      <c r="D1851" s="97"/>
      <c r="E1851" s="99"/>
      <c r="F1851" s="99"/>
    </row>
    <row r="1852" spans="1:6" x14ac:dyDescent="0.3">
      <c r="A1852" s="97"/>
      <c r="B1852" s="97"/>
      <c r="C1852" s="98"/>
      <c r="D1852" s="97"/>
      <c r="E1852" s="99"/>
      <c r="F1852" s="99"/>
    </row>
    <row r="1853" spans="1:6" x14ac:dyDescent="0.3">
      <c r="A1853" s="97"/>
      <c r="B1853" s="97"/>
      <c r="C1853" s="98"/>
      <c r="D1853" s="97"/>
      <c r="E1853" s="99"/>
      <c r="F1853" s="99"/>
    </row>
    <row r="1854" spans="1:6" x14ac:dyDescent="0.3">
      <c r="A1854" s="97"/>
      <c r="B1854" s="97"/>
      <c r="C1854" s="98"/>
      <c r="D1854" s="97"/>
      <c r="E1854" s="99"/>
      <c r="F1854" s="99"/>
    </row>
    <row r="1855" spans="1:6" x14ac:dyDescent="0.3">
      <c r="A1855" s="97"/>
      <c r="B1855" s="97"/>
      <c r="C1855" s="98"/>
      <c r="D1855" s="97"/>
      <c r="E1855" s="99"/>
      <c r="F1855" s="99"/>
    </row>
    <row r="1856" spans="1:6" x14ac:dyDescent="0.3">
      <c r="A1856" s="97"/>
      <c r="B1856" s="97"/>
      <c r="C1856" s="98"/>
      <c r="D1856" s="97"/>
      <c r="E1856" s="99"/>
      <c r="F1856" s="99"/>
    </row>
    <row r="1857" spans="1:6" x14ac:dyDescent="0.3">
      <c r="A1857" s="97"/>
      <c r="B1857" s="97"/>
      <c r="C1857" s="98"/>
      <c r="D1857" s="97"/>
      <c r="E1857" s="99"/>
      <c r="F1857" s="99"/>
    </row>
    <row r="1858" spans="1:6" x14ac:dyDescent="0.3">
      <c r="A1858" s="97"/>
      <c r="B1858" s="97"/>
      <c r="C1858" s="98"/>
      <c r="D1858" s="97"/>
      <c r="E1858" s="99"/>
      <c r="F1858" s="99"/>
    </row>
    <row r="1859" spans="1:6" x14ac:dyDescent="0.3">
      <c r="A1859" s="97"/>
      <c r="B1859" s="97"/>
      <c r="C1859" s="98"/>
      <c r="D1859" s="97"/>
      <c r="E1859" s="99"/>
      <c r="F1859" s="99"/>
    </row>
    <row r="1860" spans="1:6" x14ac:dyDescent="0.3">
      <c r="A1860" s="97"/>
      <c r="B1860" s="97"/>
      <c r="C1860" s="98"/>
      <c r="D1860" s="97"/>
      <c r="E1860" s="99"/>
      <c r="F1860" s="99"/>
    </row>
    <row r="1861" spans="1:6" x14ac:dyDescent="0.3">
      <c r="A1861" s="97"/>
      <c r="B1861" s="97"/>
      <c r="C1861" s="98"/>
      <c r="D1861" s="97"/>
      <c r="E1861" s="99"/>
      <c r="F1861" s="99"/>
    </row>
    <row r="1862" spans="1:6" x14ac:dyDescent="0.3">
      <c r="A1862" s="97"/>
      <c r="B1862" s="97"/>
      <c r="C1862" s="98"/>
      <c r="D1862" s="97"/>
      <c r="E1862" s="99"/>
      <c r="F1862" s="99"/>
    </row>
    <row r="1863" spans="1:6" x14ac:dyDescent="0.3">
      <c r="A1863" s="97"/>
      <c r="B1863" s="97"/>
      <c r="C1863" s="98"/>
      <c r="D1863" s="97"/>
      <c r="E1863" s="99"/>
      <c r="F1863" s="99"/>
    </row>
    <row r="1864" spans="1:6" x14ac:dyDescent="0.3">
      <c r="A1864" s="97"/>
      <c r="B1864" s="97"/>
      <c r="C1864" s="98"/>
      <c r="D1864" s="97"/>
      <c r="E1864" s="99"/>
      <c r="F1864" s="99"/>
    </row>
    <row r="1865" spans="1:6" x14ac:dyDescent="0.3">
      <c r="A1865" s="97"/>
      <c r="B1865" s="97"/>
      <c r="C1865" s="98"/>
      <c r="D1865" s="97"/>
      <c r="E1865" s="99"/>
      <c r="F1865" s="99"/>
    </row>
    <row r="1866" spans="1:6" x14ac:dyDescent="0.3">
      <c r="A1866" s="97"/>
      <c r="B1866" s="97"/>
      <c r="C1866" s="98"/>
      <c r="D1866" s="97"/>
      <c r="E1866" s="99"/>
      <c r="F1866" s="99"/>
    </row>
    <row r="1867" spans="1:6" x14ac:dyDescent="0.3">
      <c r="A1867" s="97"/>
      <c r="B1867" s="97"/>
      <c r="C1867" s="98"/>
      <c r="D1867" s="97"/>
      <c r="E1867" s="99"/>
      <c r="F1867" s="99"/>
    </row>
    <row r="1868" spans="1:6" x14ac:dyDescent="0.3">
      <c r="A1868" s="97"/>
      <c r="B1868" s="97"/>
      <c r="C1868" s="98"/>
      <c r="D1868" s="97"/>
      <c r="E1868" s="99"/>
      <c r="F1868" s="99"/>
    </row>
    <row r="1869" spans="1:6" x14ac:dyDescent="0.3">
      <c r="A1869" s="97"/>
      <c r="B1869" s="97"/>
      <c r="C1869" s="98"/>
      <c r="D1869" s="97"/>
      <c r="E1869" s="99"/>
      <c r="F1869" s="99"/>
    </row>
    <row r="1870" spans="1:6" x14ac:dyDescent="0.3">
      <c r="A1870" s="97"/>
      <c r="B1870" s="97"/>
      <c r="C1870" s="98"/>
      <c r="D1870" s="97"/>
      <c r="E1870" s="99"/>
      <c r="F1870" s="99"/>
    </row>
    <row r="1871" spans="1:6" x14ac:dyDescent="0.3">
      <c r="A1871" s="97"/>
      <c r="B1871" s="97"/>
      <c r="C1871" s="98"/>
      <c r="D1871" s="97"/>
      <c r="E1871" s="99"/>
      <c r="F1871" s="99"/>
    </row>
    <row r="1872" spans="1:6" x14ac:dyDescent="0.3">
      <c r="A1872" s="97"/>
      <c r="B1872" s="97"/>
      <c r="C1872" s="98"/>
      <c r="D1872" s="97"/>
      <c r="E1872" s="99"/>
      <c r="F1872" s="99"/>
    </row>
    <row r="1873" spans="1:6" x14ac:dyDescent="0.3">
      <c r="A1873" s="97"/>
      <c r="B1873" s="97"/>
      <c r="C1873" s="98"/>
      <c r="D1873" s="97"/>
      <c r="E1873" s="99"/>
      <c r="F1873" s="99"/>
    </row>
    <row r="1874" spans="1:6" x14ac:dyDescent="0.3">
      <c r="A1874" s="97"/>
      <c r="B1874" s="97"/>
      <c r="C1874" s="98"/>
      <c r="D1874" s="97"/>
      <c r="E1874" s="99"/>
      <c r="F1874" s="99"/>
    </row>
    <row r="1875" spans="1:6" x14ac:dyDescent="0.3">
      <c r="A1875" s="97"/>
      <c r="B1875" s="97"/>
      <c r="C1875" s="98"/>
      <c r="D1875" s="97"/>
      <c r="E1875" s="99"/>
      <c r="F1875" s="99"/>
    </row>
    <row r="1876" spans="1:6" x14ac:dyDescent="0.3">
      <c r="A1876" s="97"/>
      <c r="B1876" s="97"/>
      <c r="C1876" s="98"/>
      <c r="D1876" s="97"/>
      <c r="E1876" s="99"/>
      <c r="F1876" s="99"/>
    </row>
    <row r="1877" spans="1:6" x14ac:dyDescent="0.3">
      <c r="A1877" s="97"/>
      <c r="B1877" s="97"/>
      <c r="C1877" s="98"/>
      <c r="D1877" s="97"/>
      <c r="E1877" s="99"/>
      <c r="F1877" s="99"/>
    </row>
    <row r="1878" spans="1:6" x14ac:dyDescent="0.3">
      <c r="A1878" s="97"/>
      <c r="B1878" s="97"/>
      <c r="C1878" s="98"/>
      <c r="D1878" s="97"/>
      <c r="E1878" s="99"/>
      <c r="F1878" s="99"/>
    </row>
    <row r="1879" spans="1:6" x14ac:dyDescent="0.3">
      <c r="A1879" s="97"/>
      <c r="B1879" s="97"/>
      <c r="C1879" s="98"/>
      <c r="D1879" s="97"/>
      <c r="E1879" s="99"/>
      <c r="F1879" s="99"/>
    </row>
    <row r="1880" spans="1:6" x14ac:dyDescent="0.3">
      <c r="A1880" s="97"/>
      <c r="B1880" s="97"/>
      <c r="C1880" s="98"/>
      <c r="D1880" s="97"/>
      <c r="E1880" s="99"/>
      <c r="F1880" s="99"/>
    </row>
    <row r="1881" spans="1:6" x14ac:dyDescent="0.3">
      <c r="A1881" s="97"/>
      <c r="B1881" s="97"/>
      <c r="C1881" s="98"/>
      <c r="D1881" s="97"/>
      <c r="E1881" s="99"/>
      <c r="F1881" s="99"/>
    </row>
    <row r="1882" spans="1:6" x14ac:dyDescent="0.3">
      <c r="A1882" s="97"/>
      <c r="B1882" s="97"/>
      <c r="C1882" s="98"/>
      <c r="D1882" s="97"/>
      <c r="E1882" s="99"/>
      <c r="F1882" s="99"/>
    </row>
    <row r="1883" spans="1:6" x14ac:dyDescent="0.3">
      <c r="A1883" s="97"/>
      <c r="B1883" s="97"/>
      <c r="C1883" s="98"/>
      <c r="D1883" s="97"/>
      <c r="E1883" s="99"/>
      <c r="F1883" s="99"/>
    </row>
    <row r="1884" spans="1:6" x14ac:dyDescent="0.3">
      <c r="A1884" s="97"/>
      <c r="B1884" s="97"/>
      <c r="C1884" s="98"/>
      <c r="D1884" s="97"/>
      <c r="E1884" s="99"/>
      <c r="F1884" s="99"/>
    </row>
    <row r="1885" spans="1:6" x14ac:dyDescent="0.3">
      <c r="A1885" s="97"/>
      <c r="B1885" s="97"/>
      <c r="C1885" s="98"/>
      <c r="D1885" s="97"/>
      <c r="E1885" s="99"/>
      <c r="F1885" s="99"/>
    </row>
    <row r="1886" spans="1:6" x14ac:dyDescent="0.3">
      <c r="A1886" s="97"/>
      <c r="B1886" s="97"/>
      <c r="C1886" s="98"/>
      <c r="D1886" s="97"/>
      <c r="E1886" s="99"/>
      <c r="F1886" s="99"/>
    </row>
    <row r="1887" spans="1:6" x14ac:dyDescent="0.3">
      <c r="A1887" s="97"/>
      <c r="B1887" s="97"/>
      <c r="C1887" s="98"/>
      <c r="D1887" s="97"/>
      <c r="E1887" s="99"/>
      <c r="F1887" s="99"/>
    </row>
    <row r="1888" spans="1:6" x14ac:dyDescent="0.3">
      <c r="A1888" s="97"/>
      <c r="B1888" s="97"/>
      <c r="C1888" s="98"/>
      <c r="D1888" s="97"/>
      <c r="E1888" s="99"/>
      <c r="F1888" s="99"/>
    </row>
    <row r="1889" spans="1:6" x14ac:dyDescent="0.3">
      <c r="A1889" s="97"/>
      <c r="B1889" s="97"/>
      <c r="C1889" s="98"/>
      <c r="D1889" s="97"/>
      <c r="E1889" s="99"/>
      <c r="F1889" s="99"/>
    </row>
    <row r="1890" spans="1:6" x14ac:dyDescent="0.3">
      <c r="A1890" s="97"/>
      <c r="B1890" s="97"/>
      <c r="C1890" s="98"/>
      <c r="D1890" s="97"/>
      <c r="E1890" s="99"/>
      <c r="F1890" s="99"/>
    </row>
    <row r="1891" spans="1:6" x14ac:dyDescent="0.3">
      <c r="A1891" s="97"/>
      <c r="B1891" s="97"/>
      <c r="C1891" s="98"/>
      <c r="D1891" s="97"/>
      <c r="E1891" s="99"/>
      <c r="F1891" s="99"/>
    </row>
    <row r="1892" spans="1:6" x14ac:dyDescent="0.3">
      <c r="A1892" s="97"/>
      <c r="B1892" s="97"/>
      <c r="C1892" s="98"/>
      <c r="D1892" s="97"/>
      <c r="E1892" s="99"/>
      <c r="F1892" s="99"/>
    </row>
    <row r="1893" spans="1:6" x14ac:dyDescent="0.3">
      <c r="A1893" s="97"/>
      <c r="B1893" s="97"/>
      <c r="C1893" s="98"/>
      <c r="D1893" s="97"/>
      <c r="E1893" s="99"/>
      <c r="F1893" s="99"/>
    </row>
    <row r="1894" spans="1:6" x14ac:dyDescent="0.3">
      <c r="A1894" s="97"/>
      <c r="B1894" s="97"/>
      <c r="C1894" s="98"/>
      <c r="D1894" s="97"/>
      <c r="E1894" s="99"/>
      <c r="F1894" s="99"/>
    </row>
    <row r="1895" spans="1:6" x14ac:dyDescent="0.3">
      <c r="A1895" s="97"/>
      <c r="B1895" s="97"/>
      <c r="C1895" s="98"/>
      <c r="D1895" s="97"/>
      <c r="E1895" s="99"/>
      <c r="F1895" s="99"/>
    </row>
    <row r="1896" spans="1:6" x14ac:dyDescent="0.3">
      <c r="A1896" s="97"/>
      <c r="B1896" s="97"/>
      <c r="C1896" s="98"/>
      <c r="D1896" s="97"/>
      <c r="E1896" s="99"/>
      <c r="F1896" s="99"/>
    </row>
    <row r="1897" spans="1:6" x14ac:dyDescent="0.3">
      <c r="A1897" s="97"/>
      <c r="B1897" s="97"/>
      <c r="C1897" s="98"/>
      <c r="D1897" s="97"/>
      <c r="E1897" s="99"/>
      <c r="F1897" s="99"/>
    </row>
    <row r="1898" spans="1:6" x14ac:dyDescent="0.3">
      <c r="A1898" s="97"/>
      <c r="B1898" s="97"/>
      <c r="C1898" s="98"/>
      <c r="D1898" s="97"/>
      <c r="E1898" s="99"/>
      <c r="F1898" s="99"/>
    </row>
    <row r="1899" spans="1:6" x14ac:dyDescent="0.3">
      <c r="A1899" s="97"/>
      <c r="B1899" s="97"/>
      <c r="C1899" s="98"/>
      <c r="D1899" s="97"/>
      <c r="E1899" s="99"/>
      <c r="F1899" s="99"/>
    </row>
    <row r="1900" spans="1:6" x14ac:dyDescent="0.3">
      <c r="A1900" s="97"/>
      <c r="B1900" s="97"/>
      <c r="C1900" s="98"/>
      <c r="D1900" s="97"/>
      <c r="E1900" s="99"/>
      <c r="F1900" s="99"/>
    </row>
    <row r="1901" spans="1:6" x14ac:dyDescent="0.3">
      <c r="A1901" s="97"/>
      <c r="B1901" s="97"/>
      <c r="C1901" s="98"/>
      <c r="D1901" s="97"/>
      <c r="E1901" s="99"/>
      <c r="F1901" s="99"/>
    </row>
    <row r="1902" spans="1:6" x14ac:dyDescent="0.3">
      <c r="A1902" s="97"/>
      <c r="B1902" s="97"/>
      <c r="C1902" s="98"/>
      <c r="D1902" s="97"/>
      <c r="E1902" s="99"/>
      <c r="F1902" s="99"/>
    </row>
    <row r="1903" spans="1:6" x14ac:dyDescent="0.3">
      <c r="A1903" s="97"/>
      <c r="B1903" s="97"/>
      <c r="C1903" s="98"/>
      <c r="D1903" s="97"/>
      <c r="E1903" s="99"/>
      <c r="F1903" s="99"/>
    </row>
    <row r="1904" spans="1:6" x14ac:dyDescent="0.3">
      <c r="A1904" s="97"/>
      <c r="B1904" s="97"/>
      <c r="C1904" s="98"/>
      <c r="D1904" s="97"/>
      <c r="E1904" s="99"/>
      <c r="F1904" s="99"/>
    </row>
    <row r="1905" spans="1:6" x14ac:dyDescent="0.3">
      <c r="A1905" s="97"/>
      <c r="B1905" s="97"/>
      <c r="C1905" s="98"/>
      <c r="D1905" s="97"/>
      <c r="E1905" s="99"/>
      <c r="F1905" s="99"/>
    </row>
    <row r="1906" spans="1:6" x14ac:dyDescent="0.3">
      <c r="A1906" s="97"/>
      <c r="B1906" s="97"/>
      <c r="C1906" s="98"/>
      <c r="D1906" s="97"/>
      <c r="E1906" s="99"/>
      <c r="F1906" s="99"/>
    </row>
    <row r="1907" spans="1:6" x14ac:dyDescent="0.3">
      <c r="A1907" s="97"/>
      <c r="B1907" s="97"/>
      <c r="C1907" s="98"/>
      <c r="D1907" s="97"/>
      <c r="E1907" s="99"/>
      <c r="F1907" s="99"/>
    </row>
    <row r="1908" spans="1:6" x14ac:dyDescent="0.3">
      <c r="A1908" s="97"/>
      <c r="B1908" s="97"/>
      <c r="C1908" s="98"/>
      <c r="D1908" s="97"/>
      <c r="E1908" s="99"/>
      <c r="F1908" s="99"/>
    </row>
    <row r="1909" spans="1:6" x14ac:dyDescent="0.3">
      <c r="A1909" s="97"/>
      <c r="B1909" s="97"/>
      <c r="C1909" s="98"/>
      <c r="D1909" s="97"/>
      <c r="E1909" s="99"/>
      <c r="F1909" s="99"/>
    </row>
    <row r="1910" spans="1:6" x14ac:dyDescent="0.3">
      <c r="A1910" s="97"/>
      <c r="B1910" s="97"/>
      <c r="C1910" s="98"/>
      <c r="D1910" s="97"/>
      <c r="E1910" s="99"/>
      <c r="F1910" s="99"/>
    </row>
    <row r="1911" spans="1:6" x14ac:dyDescent="0.3">
      <c r="A1911" s="97"/>
      <c r="B1911" s="97"/>
      <c r="C1911" s="98"/>
      <c r="D1911" s="97"/>
      <c r="E1911" s="99"/>
      <c r="F1911" s="99"/>
    </row>
    <row r="1912" spans="1:6" x14ac:dyDescent="0.3">
      <c r="A1912" s="97"/>
      <c r="B1912" s="97"/>
      <c r="C1912" s="98"/>
      <c r="D1912" s="97"/>
      <c r="E1912" s="99"/>
      <c r="F1912" s="99"/>
    </row>
    <row r="1913" spans="1:6" x14ac:dyDescent="0.3">
      <c r="A1913" s="97"/>
      <c r="B1913" s="97"/>
      <c r="C1913" s="98"/>
      <c r="D1913" s="97"/>
      <c r="E1913" s="99"/>
      <c r="F1913" s="99"/>
    </row>
    <row r="1914" spans="1:6" x14ac:dyDescent="0.3">
      <c r="A1914" s="97"/>
      <c r="B1914" s="97"/>
      <c r="C1914" s="98"/>
      <c r="D1914" s="97"/>
      <c r="E1914" s="99"/>
      <c r="F1914" s="99"/>
    </row>
    <row r="1915" spans="1:6" x14ac:dyDescent="0.3">
      <c r="A1915" s="97"/>
      <c r="B1915" s="97"/>
      <c r="C1915" s="98"/>
      <c r="D1915" s="97"/>
      <c r="E1915" s="99"/>
      <c r="F1915" s="99"/>
    </row>
    <row r="1916" spans="1:6" x14ac:dyDescent="0.3">
      <c r="A1916" s="97"/>
      <c r="B1916" s="97"/>
      <c r="C1916" s="98"/>
      <c r="D1916" s="97"/>
      <c r="E1916" s="99"/>
      <c r="F1916" s="99"/>
    </row>
    <row r="1917" spans="1:6" x14ac:dyDescent="0.3">
      <c r="A1917" s="97"/>
      <c r="B1917" s="97"/>
      <c r="C1917" s="98"/>
      <c r="D1917" s="97"/>
      <c r="E1917" s="99"/>
      <c r="F1917" s="99"/>
    </row>
    <row r="1918" spans="1:6" x14ac:dyDescent="0.3">
      <c r="A1918" s="97"/>
      <c r="B1918" s="97"/>
      <c r="C1918" s="98"/>
      <c r="D1918" s="97"/>
      <c r="E1918" s="99"/>
      <c r="F1918" s="99"/>
    </row>
    <row r="1919" spans="1:6" x14ac:dyDescent="0.3">
      <c r="A1919" s="97"/>
      <c r="B1919" s="97"/>
      <c r="C1919" s="98"/>
      <c r="D1919" s="97"/>
      <c r="E1919" s="99"/>
      <c r="F1919" s="99"/>
    </row>
    <row r="1920" spans="1:6" x14ac:dyDescent="0.3">
      <c r="A1920" s="97"/>
      <c r="B1920" s="97"/>
      <c r="C1920" s="98"/>
      <c r="D1920" s="97"/>
      <c r="E1920" s="99"/>
      <c r="F1920" s="99"/>
    </row>
    <row r="1921" spans="1:6" x14ac:dyDescent="0.3">
      <c r="A1921" s="97"/>
      <c r="B1921" s="97"/>
      <c r="C1921" s="98"/>
      <c r="D1921" s="97"/>
      <c r="E1921" s="99"/>
      <c r="F1921" s="99"/>
    </row>
    <row r="1922" spans="1:6" x14ac:dyDescent="0.3">
      <c r="A1922" s="97"/>
      <c r="B1922" s="97"/>
      <c r="C1922" s="98"/>
      <c r="D1922" s="97"/>
      <c r="E1922" s="99"/>
      <c r="F1922" s="99"/>
    </row>
    <row r="1923" spans="1:6" x14ac:dyDescent="0.3">
      <c r="A1923" s="97"/>
      <c r="B1923" s="97"/>
      <c r="C1923" s="98"/>
      <c r="D1923" s="97"/>
      <c r="E1923" s="99"/>
      <c r="F1923" s="99"/>
    </row>
    <row r="1924" spans="1:6" x14ac:dyDescent="0.3">
      <c r="A1924" s="97"/>
      <c r="B1924" s="97"/>
      <c r="C1924" s="98"/>
      <c r="D1924" s="97"/>
      <c r="E1924" s="99"/>
      <c r="F1924" s="99"/>
    </row>
    <row r="1925" spans="1:6" x14ac:dyDescent="0.3">
      <c r="A1925" s="97"/>
      <c r="B1925" s="97"/>
      <c r="C1925" s="98"/>
      <c r="D1925" s="97"/>
      <c r="E1925" s="99"/>
      <c r="F1925" s="99"/>
    </row>
    <row r="1926" spans="1:6" x14ac:dyDescent="0.3">
      <c r="A1926" s="97"/>
      <c r="B1926" s="97"/>
      <c r="C1926" s="98"/>
      <c r="D1926" s="97"/>
      <c r="E1926" s="99"/>
      <c r="F1926" s="99"/>
    </row>
    <row r="1927" spans="1:6" x14ac:dyDescent="0.3">
      <c r="A1927" s="97"/>
      <c r="B1927" s="97"/>
      <c r="C1927" s="98"/>
      <c r="D1927" s="97"/>
      <c r="E1927" s="99"/>
      <c r="F1927" s="99"/>
    </row>
    <row r="1928" spans="1:6" x14ac:dyDescent="0.3">
      <c r="A1928" s="97"/>
      <c r="B1928" s="97"/>
      <c r="C1928" s="98"/>
      <c r="D1928" s="97"/>
      <c r="E1928" s="99"/>
      <c r="F1928" s="99"/>
    </row>
    <row r="1929" spans="1:6" x14ac:dyDescent="0.3">
      <c r="A1929" s="97"/>
      <c r="B1929" s="97"/>
      <c r="C1929" s="98"/>
      <c r="D1929" s="97"/>
      <c r="E1929" s="99"/>
      <c r="F1929" s="99"/>
    </row>
    <row r="1930" spans="1:6" x14ac:dyDescent="0.3">
      <c r="A1930" s="97"/>
      <c r="B1930" s="97"/>
      <c r="C1930" s="98"/>
      <c r="D1930" s="97"/>
      <c r="E1930" s="99"/>
      <c r="F1930" s="99"/>
    </row>
    <row r="1931" spans="1:6" x14ac:dyDescent="0.3">
      <c r="A1931" s="97"/>
      <c r="B1931" s="97"/>
      <c r="C1931" s="98"/>
      <c r="D1931" s="97"/>
      <c r="E1931" s="99"/>
      <c r="F1931" s="99"/>
    </row>
    <row r="1932" spans="1:6" x14ac:dyDescent="0.3">
      <c r="A1932" s="97"/>
      <c r="B1932" s="97"/>
      <c r="C1932" s="98"/>
      <c r="D1932" s="97"/>
      <c r="E1932" s="99"/>
      <c r="F1932" s="99"/>
    </row>
    <row r="1933" spans="1:6" x14ac:dyDescent="0.3">
      <c r="A1933" s="97"/>
      <c r="B1933" s="97"/>
      <c r="C1933" s="98"/>
      <c r="D1933" s="97"/>
      <c r="E1933" s="99"/>
      <c r="F1933" s="99"/>
    </row>
    <row r="1934" spans="1:6" x14ac:dyDescent="0.3">
      <c r="A1934" s="97"/>
      <c r="B1934" s="97"/>
      <c r="C1934" s="98"/>
      <c r="D1934" s="97"/>
      <c r="E1934" s="99"/>
      <c r="F1934" s="99"/>
    </row>
    <row r="1935" spans="1:6" x14ac:dyDescent="0.3">
      <c r="A1935" s="97"/>
      <c r="B1935" s="97"/>
      <c r="C1935" s="98"/>
      <c r="D1935" s="97"/>
      <c r="E1935" s="99"/>
      <c r="F1935" s="99"/>
    </row>
    <row r="1936" spans="1:6" x14ac:dyDescent="0.3">
      <c r="A1936" s="97"/>
      <c r="B1936" s="97"/>
      <c r="C1936" s="98"/>
      <c r="D1936" s="97"/>
      <c r="E1936" s="99"/>
      <c r="F1936" s="99"/>
    </row>
    <row r="1937" spans="1:6" x14ac:dyDescent="0.3">
      <c r="A1937" s="97"/>
      <c r="B1937" s="97"/>
      <c r="C1937" s="98"/>
      <c r="D1937" s="97"/>
      <c r="E1937" s="99"/>
      <c r="F1937" s="99"/>
    </row>
    <row r="1938" spans="1:6" x14ac:dyDescent="0.3">
      <c r="A1938" s="97"/>
      <c r="B1938" s="97"/>
      <c r="C1938" s="98"/>
      <c r="D1938" s="97"/>
      <c r="E1938" s="99"/>
      <c r="F1938" s="99"/>
    </row>
    <row r="1939" spans="1:6" x14ac:dyDescent="0.3">
      <c r="A1939" s="97"/>
      <c r="B1939" s="97"/>
      <c r="C1939" s="98"/>
      <c r="D1939" s="97"/>
      <c r="E1939" s="99"/>
      <c r="F1939" s="99"/>
    </row>
    <row r="1940" spans="1:6" x14ac:dyDescent="0.3">
      <c r="A1940" s="97"/>
      <c r="B1940" s="97"/>
      <c r="C1940" s="98"/>
      <c r="D1940" s="97"/>
      <c r="E1940" s="99"/>
      <c r="F1940" s="99"/>
    </row>
    <row r="1941" spans="1:6" x14ac:dyDescent="0.3">
      <c r="A1941" s="97"/>
      <c r="B1941" s="97"/>
      <c r="C1941" s="98"/>
      <c r="D1941" s="97"/>
      <c r="E1941" s="99"/>
      <c r="F1941" s="99"/>
    </row>
    <row r="1942" spans="1:6" x14ac:dyDescent="0.3">
      <c r="A1942" s="97"/>
      <c r="B1942" s="97"/>
      <c r="C1942" s="98"/>
      <c r="D1942" s="97"/>
      <c r="E1942" s="99"/>
      <c r="F1942" s="99"/>
    </row>
    <row r="1943" spans="1:6" x14ac:dyDescent="0.3">
      <c r="A1943" s="97"/>
      <c r="B1943" s="97"/>
      <c r="C1943" s="98"/>
      <c r="D1943" s="97"/>
      <c r="E1943" s="99"/>
      <c r="F1943" s="99"/>
    </row>
    <row r="1944" spans="1:6" x14ac:dyDescent="0.3">
      <c r="A1944" s="97"/>
      <c r="B1944" s="97"/>
      <c r="C1944" s="98"/>
      <c r="D1944" s="97"/>
      <c r="E1944" s="99"/>
      <c r="F1944" s="99"/>
    </row>
    <row r="1945" spans="1:6" x14ac:dyDescent="0.3">
      <c r="A1945" s="97"/>
      <c r="B1945" s="97"/>
      <c r="C1945" s="98"/>
      <c r="D1945" s="97"/>
      <c r="E1945" s="99"/>
      <c r="F1945" s="99"/>
    </row>
    <row r="1946" spans="1:6" x14ac:dyDescent="0.3">
      <c r="A1946" s="97"/>
      <c r="B1946" s="97"/>
      <c r="C1946" s="98"/>
      <c r="D1946" s="97"/>
      <c r="E1946" s="99"/>
      <c r="F1946" s="99"/>
    </row>
    <row r="1947" spans="1:6" x14ac:dyDescent="0.3">
      <c r="A1947" s="97"/>
      <c r="B1947" s="97"/>
      <c r="C1947" s="98"/>
      <c r="D1947" s="97"/>
      <c r="E1947" s="99"/>
      <c r="F1947" s="99"/>
    </row>
    <row r="1948" spans="1:6" x14ac:dyDescent="0.3">
      <c r="A1948" s="97"/>
      <c r="B1948" s="97"/>
      <c r="C1948" s="98"/>
      <c r="D1948" s="97"/>
      <c r="E1948" s="99"/>
      <c r="F1948" s="99"/>
    </row>
    <row r="1949" spans="1:6" x14ac:dyDescent="0.3">
      <c r="A1949" s="97"/>
      <c r="B1949" s="97"/>
      <c r="C1949" s="98"/>
      <c r="D1949" s="97"/>
      <c r="E1949" s="99"/>
      <c r="F1949" s="99"/>
    </row>
    <row r="1950" spans="1:6" x14ac:dyDescent="0.3">
      <c r="A1950" s="97"/>
      <c r="B1950" s="97"/>
      <c r="C1950" s="98"/>
      <c r="D1950" s="97"/>
      <c r="E1950" s="99"/>
      <c r="F1950" s="99"/>
    </row>
    <row r="1951" spans="1:6" x14ac:dyDescent="0.3">
      <c r="A1951" s="97"/>
      <c r="B1951" s="97"/>
      <c r="C1951" s="98"/>
      <c r="D1951" s="97"/>
      <c r="E1951" s="99"/>
      <c r="F1951" s="99"/>
    </row>
    <row r="1952" spans="1:6" x14ac:dyDescent="0.3">
      <c r="A1952" s="97"/>
      <c r="B1952" s="97"/>
      <c r="C1952" s="98"/>
      <c r="D1952" s="97"/>
      <c r="E1952" s="99"/>
      <c r="F1952" s="99"/>
    </row>
    <row r="1953" spans="1:6" x14ac:dyDescent="0.3">
      <c r="A1953" s="97"/>
      <c r="B1953" s="97"/>
      <c r="C1953" s="98"/>
      <c r="D1953" s="97"/>
      <c r="E1953" s="99"/>
      <c r="F1953" s="99"/>
    </row>
    <row r="1954" spans="1:6" x14ac:dyDescent="0.3">
      <c r="A1954" s="97"/>
      <c r="B1954" s="97"/>
      <c r="C1954" s="98"/>
      <c r="D1954" s="97"/>
      <c r="E1954" s="99"/>
      <c r="F1954" s="99"/>
    </row>
    <row r="1955" spans="1:6" x14ac:dyDescent="0.3">
      <c r="A1955" s="97"/>
      <c r="B1955" s="97"/>
      <c r="C1955" s="98"/>
      <c r="D1955" s="97"/>
      <c r="E1955" s="99"/>
      <c r="F1955" s="99"/>
    </row>
    <row r="1956" spans="1:6" x14ac:dyDescent="0.3">
      <c r="A1956" s="97"/>
      <c r="B1956" s="97"/>
      <c r="C1956" s="98"/>
      <c r="D1956" s="97"/>
      <c r="E1956" s="99"/>
      <c r="F1956" s="99"/>
    </row>
    <row r="1957" spans="1:6" x14ac:dyDescent="0.3">
      <c r="A1957" s="97"/>
      <c r="B1957" s="97"/>
      <c r="C1957" s="98"/>
      <c r="D1957" s="97"/>
      <c r="E1957" s="99"/>
      <c r="F1957" s="99"/>
    </row>
    <row r="1958" spans="1:6" x14ac:dyDescent="0.3">
      <c r="A1958" s="97"/>
      <c r="B1958" s="97"/>
      <c r="C1958" s="98"/>
      <c r="D1958" s="97"/>
      <c r="E1958" s="99"/>
      <c r="F1958" s="99"/>
    </row>
    <row r="1959" spans="1:6" x14ac:dyDescent="0.3">
      <c r="A1959" s="97"/>
      <c r="B1959" s="97"/>
      <c r="C1959" s="98"/>
      <c r="D1959" s="97"/>
      <c r="E1959" s="99"/>
      <c r="F1959" s="99"/>
    </row>
    <row r="1960" spans="1:6" x14ac:dyDescent="0.3">
      <c r="A1960" s="97"/>
      <c r="B1960" s="97"/>
      <c r="C1960" s="98"/>
      <c r="D1960" s="97"/>
      <c r="E1960" s="99"/>
      <c r="F1960" s="99"/>
    </row>
    <row r="1961" spans="1:6" x14ac:dyDescent="0.3">
      <c r="A1961" s="97"/>
      <c r="B1961" s="97"/>
      <c r="C1961" s="98"/>
      <c r="D1961" s="97"/>
      <c r="E1961" s="99"/>
      <c r="F1961" s="99"/>
    </row>
    <row r="1962" spans="1:6" x14ac:dyDescent="0.3">
      <c r="A1962" s="97"/>
      <c r="B1962" s="97"/>
      <c r="C1962" s="98"/>
      <c r="D1962" s="97"/>
      <c r="E1962" s="99"/>
      <c r="F1962" s="99"/>
    </row>
    <row r="1963" spans="1:6" x14ac:dyDescent="0.3">
      <c r="A1963" s="97"/>
      <c r="B1963" s="97"/>
      <c r="C1963" s="98"/>
      <c r="D1963" s="97"/>
      <c r="E1963" s="99"/>
      <c r="F1963" s="99"/>
    </row>
    <row r="1964" spans="1:6" x14ac:dyDescent="0.3">
      <c r="A1964" s="97"/>
      <c r="B1964" s="97"/>
      <c r="C1964" s="98"/>
      <c r="D1964" s="97"/>
      <c r="E1964" s="99"/>
      <c r="F1964" s="99"/>
    </row>
    <row r="1965" spans="1:6" x14ac:dyDescent="0.3">
      <c r="A1965" s="97"/>
      <c r="B1965" s="97"/>
      <c r="C1965" s="98"/>
      <c r="D1965" s="97"/>
      <c r="E1965" s="99"/>
      <c r="F1965" s="99"/>
    </row>
    <row r="1966" spans="1:6" x14ac:dyDescent="0.3">
      <c r="A1966" s="97"/>
      <c r="B1966" s="97"/>
      <c r="C1966" s="98"/>
      <c r="D1966" s="97"/>
      <c r="E1966" s="99"/>
      <c r="F1966" s="99"/>
    </row>
    <row r="1967" spans="1:6" x14ac:dyDescent="0.3">
      <c r="A1967" s="97"/>
      <c r="B1967" s="97"/>
      <c r="C1967" s="98"/>
      <c r="D1967" s="97"/>
      <c r="E1967" s="99"/>
      <c r="F1967" s="99"/>
    </row>
    <row r="1968" spans="1:6" x14ac:dyDescent="0.3">
      <c r="A1968" s="97"/>
      <c r="B1968" s="97"/>
      <c r="C1968" s="98"/>
      <c r="D1968" s="97"/>
      <c r="E1968" s="99"/>
      <c r="F1968" s="99"/>
    </row>
    <row r="1969" spans="1:6" x14ac:dyDescent="0.3">
      <c r="A1969" s="97"/>
      <c r="B1969" s="97"/>
      <c r="C1969" s="98"/>
      <c r="D1969" s="97"/>
      <c r="E1969" s="99"/>
      <c r="F1969" s="99"/>
    </row>
    <row r="1970" spans="1:6" x14ac:dyDescent="0.3">
      <c r="A1970" s="97"/>
      <c r="B1970" s="97"/>
      <c r="C1970" s="98"/>
      <c r="D1970" s="97"/>
      <c r="E1970" s="99"/>
      <c r="F1970" s="99"/>
    </row>
    <row r="1971" spans="1:6" x14ac:dyDescent="0.3">
      <c r="A1971" s="97"/>
      <c r="B1971" s="97"/>
      <c r="C1971" s="98"/>
      <c r="D1971" s="97"/>
      <c r="E1971" s="99"/>
      <c r="F1971" s="99"/>
    </row>
    <row r="1972" spans="1:6" x14ac:dyDescent="0.3">
      <c r="A1972" s="97"/>
      <c r="B1972" s="97"/>
      <c r="C1972" s="98"/>
      <c r="D1972" s="97"/>
      <c r="E1972" s="99"/>
      <c r="F1972" s="99"/>
    </row>
    <row r="1973" spans="1:6" x14ac:dyDescent="0.3">
      <c r="A1973" s="97"/>
      <c r="B1973" s="97"/>
      <c r="C1973" s="98"/>
      <c r="D1973" s="97"/>
      <c r="E1973" s="99"/>
      <c r="F1973" s="99"/>
    </row>
    <row r="1974" spans="1:6" x14ac:dyDescent="0.3">
      <c r="A1974" s="97"/>
      <c r="B1974" s="97"/>
      <c r="C1974" s="98"/>
      <c r="D1974" s="97"/>
      <c r="E1974" s="99"/>
      <c r="F1974" s="99"/>
    </row>
    <row r="1975" spans="1:6" x14ac:dyDescent="0.3">
      <c r="A1975" s="97"/>
      <c r="B1975" s="97"/>
      <c r="C1975" s="98"/>
      <c r="D1975" s="97"/>
      <c r="E1975" s="99"/>
      <c r="F1975" s="99"/>
    </row>
    <row r="1976" spans="1:6" x14ac:dyDescent="0.3">
      <c r="A1976" s="97"/>
      <c r="B1976" s="97"/>
      <c r="C1976" s="98"/>
      <c r="D1976" s="97"/>
      <c r="E1976" s="99"/>
      <c r="F1976" s="99"/>
    </row>
    <row r="1977" spans="1:6" x14ac:dyDescent="0.3">
      <c r="A1977" s="97"/>
      <c r="B1977" s="97"/>
      <c r="C1977" s="98"/>
      <c r="D1977" s="97"/>
      <c r="E1977" s="99"/>
      <c r="F1977" s="99"/>
    </row>
    <row r="1978" spans="1:6" x14ac:dyDescent="0.3">
      <c r="A1978" s="97"/>
      <c r="B1978" s="97"/>
      <c r="C1978" s="98"/>
      <c r="D1978" s="97"/>
      <c r="E1978" s="99"/>
      <c r="F1978" s="99"/>
    </row>
    <row r="1979" spans="1:6" x14ac:dyDescent="0.3">
      <c r="A1979" s="97"/>
      <c r="B1979" s="97"/>
      <c r="C1979" s="98"/>
      <c r="D1979" s="97"/>
      <c r="E1979" s="99"/>
      <c r="F1979" s="99"/>
    </row>
    <row r="1980" spans="1:6" x14ac:dyDescent="0.3">
      <c r="A1980" s="97"/>
      <c r="B1980" s="97"/>
      <c r="C1980" s="98"/>
      <c r="D1980" s="97"/>
      <c r="E1980" s="99"/>
      <c r="F1980" s="99"/>
    </row>
    <row r="1981" spans="1:6" x14ac:dyDescent="0.3">
      <c r="A1981" s="97"/>
      <c r="B1981" s="97"/>
      <c r="C1981" s="98"/>
      <c r="D1981" s="97"/>
      <c r="E1981" s="99"/>
      <c r="F1981" s="99"/>
    </row>
    <row r="1982" spans="1:6" x14ac:dyDescent="0.3">
      <c r="A1982" s="97"/>
      <c r="B1982" s="97"/>
      <c r="C1982" s="98"/>
      <c r="D1982" s="97"/>
      <c r="E1982" s="99"/>
      <c r="F1982" s="99"/>
    </row>
    <row r="1983" spans="1:6" x14ac:dyDescent="0.3">
      <c r="A1983" s="97"/>
      <c r="B1983" s="97"/>
      <c r="C1983" s="98"/>
      <c r="D1983" s="97"/>
      <c r="E1983" s="99"/>
      <c r="F1983" s="99"/>
    </row>
    <row r="1984" spans="1:6" x14ac:dyDescent="0.3">
      <c r="A1984" s="97"/>
      <c r="B1984" s="97"/>
      <c r="C1984" s="98"/>
      <c r="D1984" s="97"/>
      <c r="E1984" s="99"/>
      <c r="F1984" s="99"/>
    </row>
    <row r="1985" spans="1:6" x14ac:dyDescent="0.3">
      <c r="A1985" s="97"/>
      <c r="B1985" s="97"/>
      <c r="C1985" s="98"/>
      <c r="D1985" s="97"/>
      <c r="E1985" s="99"/>
      <c r="F1985" s="99"/>
    </row>
    <row r="1986" spans="1:6" x14ac:dyDescent="0.3">
      <c r="A1986" s="97"/>
      <c r="B1986" s="97"/>
      <c r="C1986" s="98"/>
      <c r="D1986" s="97"/>
      <c r="E1986" s="99"/>
      <c r="F1986" s="99"/>
    </row>
  </sheetData>
  <sheetProtection selectLockedCells="1" selectUnlockedCells="1"/>
  <autoFilter ref="A5:AH1263"/>
  <conditionalFormatting sqref="B1255:B1263">
    <cfRule type="duplicateValues" dxfId="6" priority="2"/>
  </conditionalFormatting>
  <pageMargins left="0.25" right="0.25" top="0.75" bottom="0.75" header="0.51180555555555551" footer="0.51180555555555551"/>
  <pageSetup paperSize="9" scale="65" firstPageNumber="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369"/>
  <sheetViews>
    <sheetView view="pageBreakPreview" zoomScale="85" zoomScaleNormal="70" zoomScaleSheetLayoutView="85" workbookViewId="0">
      <selection activeCell="A5" sqref="A5:A32"/>
    </sheetView>
  </sheetViews>
  <sheetFormatPr defaultRowHeight="14.4" outlineLevelRow="1" x14ac:dyDescent="0.3"/>
  <cols>
    <col min="1" max="1" width="16.77734375" style="192" customWidth="1"/>
    <col min="2" max="2" width="56.44140625" style="193" customWidth="1"/>
    <col min="3" max="3" width="14.77734375" style="194" customWidth="1"/>
    <col min="4" max="4" width="16.21875" style="199" customWidth="1"/>
    <col min="5" max="5" width="15.77734375" style="200" customWidth="1"/>
    <col min="6" max="6" width="20" style="199" customWidth="1"/>
    <col min="7" max="16384" width="8.88671875" style="75"/>
  </cols>
  <sheetData>
    <row r="1" spans="1:6" ht="28.2" x14ac:dyDescent="0.3">
      <c r="A1" s="143"/>
      <c r="B1" s="144"/>
      <c r="C1" s="145"/>
      <c r="D1" s="146" t="s">
        <v>2393</v>
      </c>
      <c r="E1" s="206" t="s">
        <v>2430</v>
      </c>
      <c r="F1" s="206" t="s">
        <v>2430</v>
      </c>
    </row>
    <row r="2" spans="1:6" ht="27.6" x14ac:dyDescent="0.3">
      <c r="A2" s="147" t="s">
        <v>2394</v>
      </c>
      <c r="B2" s="148" t="s">
        <v>10</v>
      </c>
      <c r="C2" s="149" t="s">
        <v>11</v>
      </c>
      <c r="D2" s="150" t="s">
        <v>2395</v>
      </c>
      <c r="E2" s="151" t="s">
        <v>2396</v>
      </c>
      <c r="F2" s="152" t="s">
        <v>2397</v>
      </c>
    </row>
    <row r="3" spans="1:6" outlineLevel="1" x14ac:dyDescent="0.3">
      <c r="A3" s="202" t="s">
        <v>2398</v>
      </c>
      <c r="B3" s="203"/>
      <c r="C3" s="204"/>
      <c r="D3" s="204"/>
      <c r="E3" s="204"/>
      <c r="F3" s="204"/>
    </row>
    <row r="4" spans="1:6" outlineLevel="1" x14ac:dyDescent="0.3">
      <c r="A4" s="153" t="s">
        <v>140</v>
      </c>
      <c r="B4" s="154"/>
      <c r="C4" s="155"/>
      <c r="D4" s="155"/>
      <c r="E4" s="155"/>
      <c r="F4" s="155"/>
    </row>
    <row r="5" spans="1:6" ht="22.8" customHeight="1" outlineLevel="1" x14ac:dyDescent="0.3">
      <c r="A5" s="156"/>
      <c r="B5" s="157" t="s">
        <v>550</v>
      </c>
      <c r="C5" s="156" t="str">
        <f>VLOOKUP(B5,'[1]Прайс-лист'!B:D,2,0)</f>
        <v>шт.</v>
      </c>
      <c r="D5" s="158">
        <f>5/5/6*12/24</f>
        <v>8.3333333333333329E-2</v>
      </c>
      <c r="E5" s="209">
        <f>VLOOKUP(B5,'Прайс-лист работ'!B:E,4,0)</f>
        <v>0</v>
      </c>
      <c r="F5" s="159">
        <f t="shared" ref="F5:F32" si="0">E5*D5</f>
        <v>0</v>
      </c>
    </row>
    <row r="6" spans="1:6" ht="27.6" outlineLevel="1" x14ac:dyDescent="0.3">
      <c r="A6" s="156"/>
      <c r="B6" s="157" t="s">
        <v>519</v>
      </c>
      <c r="C6" s="156" t="str">
        <f>VLOOKUP(B6,'[1]Прайс-лист'!B:D,2,0)</f>
        <v>шт.</v>
      </c>
      <c r="D6" s="158">
        <f>23/5/6*12/24</f>
        <v>0.3833333333333333</v>
      </c>
      <c r="E6" s="209">
        <f>VLOOKUP(B6,'Прайс-лист работ'!B:E,4,0)</f>
        <v>0</v>
      </c>
      <c r="F6" s="159">
        <f t="shared" si="0"/>
        <v>0</v>
      </c>
    </row>
    <row r="7" spans="1:6" ht="27.6" outlineLevel="1" x14ac:dyDescent="0.3">
      <c r="A7" s="156"/>
      <c r="B7" s="157" t="s">
        <v>520</v>
      </c>
      <c r="C7" s="156" t="str">
        <f>VLOOKUP(B7,'[1]Прайс-лист'!B:D,2,0)</f>
        <v>м.кв.</v>
      </c>
      <c r="D7" s="158">
        <f>21.28/5/6*12/24</f>
        <v>0.35466666666666669</v>
      </c>
      <c r="E7" s="209">
        <f>VLOOKUP(B7,'Прайс-лист работ'!B:E,4,0)</f>
        <v>0</v>
      </c>
      <c r="F7" s="159">
        <f t="shared" si="0"/>
        <v>0</v>
      </c>
    </row>
    <row r="8" spans="1:6" ht="27.6" outlineLevel="1" x14ac:dyDescent="0.3">
      <c r="A8" s="156"/>
      <c r="B8" s="157" t="s">
        <v>1433</v>
      </c>
      <c r="C8" s="156" t="str">
        <f>VLOOKUP(B8,'[1]Прайс-лист'!B:D,2,0)</f>
        <v>шт.</v>
      </c>
      <c r="D8" s="158">
        <f>15/5/6*12/24</f>
        <v>0.25</v>
      </c>
      <c r="E8" s="209">
        <f>VLOOKUP(B8,'Прайс-лист работ'!B:E,4,0)</f>
        <v>0</v>
      </c>
      <c r="F8" s="159">
        <f t="shared" si="0"/>
        <v>0</v>
      </c>
    </row>
    <row r="9" spans="1:6" ht="27.6" outlineLevel="1" x14ac:dyDescent="0.3">
      <c r="A9" s="156"/>
      <c r="B9" s="157" t="s">
        <v>458</v>
      </c>
      <c r="C9" s="156" t="str">
        <f>VLOOKUP(B9,'[1]Прайс-лист'!B:D,2,0)</f>
        <v>м.п.</v>
      </c>
      <c r="D9" s="158">
        <f>100/5/6*12/24</f>
        <v>1.6666666666666667</v>
      </c>
      <c r="E9" s="209">
        <f>VLOOKUP(B9,'Прайс-лист работ'!B:E,4,0)</f>
        <v>0</v>
      </c>
      <c r="F9" s="159">
        <f t="shared" si="0"/>
        <v>0</v>
      </c>
    </row>
    <row r="10" spans="1:6" ht="27.6" outlineLevel="1" x14ac:dyDescent="0.3">
      <c r="A10" s="156"/>
      <c r="B10" s="157" t="s">
        <v>514</v>
      </c>
      <c r="C10" s="156" t="str">
        <f>VLOOKUP(B10,'[1]Прайс-лист'!B:D,2,0)</f>
        <v>шт.</v>
      </c>
      <c r="D10" s="158">
        <f>22/5/6*12/24</f>
        <v>0.3666666666666667</v>
      </c>
      <c r="E10" s="209">
        <f>VLOOKUP(B10,'Прайс-лист работ'!B:E,4,0)</f>
        <v>0</v>
      </c>
      <c r="F10" s="159">
        <f t="shared" si="0"/>
        <v>0</v>
      </c>
    </row>
    <row r="11" spans="1:6" outlineLevel="1" x14ac:dyDescent="0.3">
      <c r="A11" s="156"/>
      <c r="B11" s="157" t="s">
        <v>1456</v>
      </c>
      <c r="C11" s="156" t="str">
        <f>VLOOKUP(B11,'[1]Прайс-лист'!B:D,2,0)</f>
        <v>шт.</v>
      </c>
      <c r="D11" s="158">
        <f>18/5/6*12/24</f>
        <v>0.3</v>
      </c>
      <c r="E11" s="209">
        <f>VLOOKUP(B11,'Прайс-лист работ'!B:E,4,0)</f>
        <v>0</v>
      </c>
      <c r="F11" s="159">
        <f t="shared" si="0"/>
        <v>0</v>
      </c>
    </row>
    <row r="12" spans="1:6" ht="27.6" outlineLevel="1" x14ac:dyDescent="0.3">
      <c r="A12" s="156"/>
      <c r="B12" s="157" t="s">
        <v>518</v>
      </c>
      <c r="C12" s="156" t="str">
        <f>VLOOKUP(B12,'[1]Прайс-лист'!B:D,2,0)</f>
        <v>м.п.</v>
      </c>
      <c r="D12" s="158">
        <f>91.5/5/6*12/24</f>
        <v>1.5250000000000001</v>
      </c>
      <c r="E12" s="209">
        <f>VLOOKUP(B12,'Прайс-лист работ'!B:E,4,0)</f>
        <v>0</v>
      </c>
      <c r="F12" s="159">
        <f t="shared" si="0"/>
        <v>0</v>
      </c>
    </row>
    <row r="13" spans="1:6" ht="27.6" outlineLevel="1" x14ac:dyDescent="0.3">
      <c r="A13" s="160"/>
      <c r="B13" s="161" t="s">
        <v>501</v>
      </c>
      <c r="C13" s="160" t="str">
        <f>VLOOKUP(B13,'[1]Прайс-лист'!B:D,2,0)</f>
        <v>м.кв.</v>
      </c>
      <c r="D13" s="162">
        <f>77.88/5/6*12/24</f>
        <v>1.2979999999999998</v>
      </c>
      <c r="E13" s="209">
        <f>VLOOKUP(B13,'Прайс-лист работ'!B:E,4,0)</f>
        <v>0</v>
      </c>
      <c r="F13" s="163">
        <f t="shared" si="0"/>
        <v>0</v>
      </c>
    </row>
    <row r="14" spans="1:6" outlineLevel="1" x14ac:dyDescent="0.3">
      <c r="A14" s="156"/>
      <c r="B14" s="157" t="s">
        <v>634</v>
      </c>
      <c r="C14" s="156" t="str">
        <f>VLOOKUP(B14,'[1]Прайс-лист'!B:D,2,0)</f>
        <v>м.п.</v>
      </c>
      <c r="D14" s="158">
        <f>45.3/5/6*12/24</f>
        <v>0.75499999999999989</v>
      </c>
      <c r="E14" s="209">
        <f>VLOOKUP(B14,'Прайс-лист работ'!B:E,4,0)</f>
        <v>0</v>
      </c>
      <c r="F14" s="159">
        <f t="shared" si="0"/>
        <v>0</v>
      </c>
    </row>
    <row r="15" spans="1:6" outlineLevel="1" x14ac:dyDescent="0.3">
      <c r="A15" s="156"/>
      <c r="B15" s="157" t="s">
        <v>507</v>
      </c>
      <c r="C15" s="156" t="str">
        <f>VLOOKUP(B15,'[1]Прайс-лист'!B:D,2,0)</f>
        <v>м.кв.</v>
      </c>
      <c r="D15" s="158">
        <f>65.8/5/6*12/24</f>
        <v>1.0966666666666667</v>
      </c>
      <c r="E15" s="209">
        <f>VLOOKUP(B15,'Прайс-лист работ'!B:E,4,0)</f>
        <v>0</v>
      </c>
      <c r="F15" s="159">
        <f t="shared" si="0"/>
        <v>0</v>
      </c>
    </row>
    <row r="16" spans="1:6" ht="27.6" outlineLevel="1" x14ac:dyDescent="0.3">
      <c r="A16" s="156"/>
      <c r="B16" s="157" t="s">
        <v>471</v>
      </c>
      <c r="C16" s="156" t="str">
        <f>VLOOKUP(B16,'[1]Прайс-лист'!B:D,2,0)</f>
        <v>шт.</v>
      </c>
      <c r="D16" s="158">
        <f>7/5/6*12/24</f>
        <v>0.11666666666666665</v>
      </c>
      <c r="E16" s="209">
        <f>VLOOKUP(B16,'Прайс-лист работ'!B:E,4,0)</f>
        <v>0</v>
      </c>
      <c r="F16" s="159">
        <f t="shared" si="0"/>
        <v>0</v>
      </c>
    </row>
    <row r="17" spans="1:6" ht="27.6" outlineLevel="1" x14ac:dyDescent="0.3">
      <c r="A17" s="160"/>
      <c r="B17" s="161" t="s">
        <v>210</v>
      </c>
      <c r="C17" s="160" t="str">
        <f>VLOOKUP(B17,'[1]Прайс-лист'!B:D,2,0)</f>
        <v>шт.</v>
      </c>
      <c r="D17" s="162">
        <f>121/5/6*12/24</f>
        <v>2.0166666666666666</v>
      </c>
      <c r="E17" s="209">
        <f>VLOOKUP(B17,'Прайс-лист работ'!B:E,4,0)</f>
        <v>0</v>
      </c>
      <c r="F17" s="163">
        <f t="shared" si="0"/>
        <v>0</v>
      </c>
    </row>
    <row r="18" spans="1:6" ht="27.6" outlineLevel="1" x14ac:dyDescent="0.3">
      <c r="A18" s="156"/>
      <c r="B18" s="157" t="s">
        <v>459</v>
      </c>
      <c r="C18" s="156" t="str">
        <f>VLOOKUP(B18,'[1]Прайс-лист'!B:D,2,0)</f>
        <v>шт.</v>
      </c>
      <c r="D18" s="158">
        <f>6/5/6*12/24</f>
        <v>9.9999999999999992E-2</v>
      </c>
      <c r="E18" s="209">
        <f>VLOOKUP(B18,'Прайс-лист работ'!B:E,4,0)</f>
        <v>0</v>
      </c>
      <c r="F18" s="159">
        <f t="shared" si="0"/>
        <v>0</v>
      </c>
    </row>
    <row r="19" spans="1:6" outlineLevel="1" x14ac:dyDescent="0.3">
      <c r="A19" s="156"/>
      <c r="B19" s="157" t="s">
        <v>1342</v>
      </c>
      <c r="C19" s="156" t="str">
        <f>VLOOKUP(B19,'[1]Прайс-лист'!B:D,2,0)</f>
        <v>м.кв.</v>
      </c>
      <c r="D19" s="158">
        <f>10/5/6*12/24</f>
        <v>0.16666666666666666</v>
      </c>
      <c r="E19" s="209">
        <f>VLOOKUP(B19,'Прайс-лист работ'!B:E,4,0)</f>
        <v>0</v>
      </c>
      <c r="F19" s="159">
        <f t="shared" si="0"/>
        <v>0</v>
      </c>
    </row>
    <row r="20" spans="1:6" outlineLevel="1" x14ac:dyDescent="0.3">
      <c r="A20" s="156"/>
      <c r="B20" s="157" t="s">
        <v>14</v>
      </c>
      <c r="C20" s="156" t="str">
        <f>VLOOKUP(B20,'[1]Прайс-лист'!B:D,2,0)</f>
        <v>шт.</v>
      </c>
      <c r="D20" s="158">
        <f>129/5/6*12/24</f>
        <v>2.15</v>
      </c>
      <c r="E20" s="209">
        <f>VLOOKUP(B20,'Прайс-лист работ'!B:E,4,0)</f>
        <v>0</v>
      </c>
      <c r="F20" s="159">
        <f t="shared" si="0"/>
        <v>0</v>
      </c>
    </row>
    <row r="21" spans="1:6" outlineLevel="1" x14ac:dyDescent="0.3">
      <c r="A21" s="160"/>
      <c r="B21" s="161" t="s">
        <v>1440</v>
      </c>
      <c r="C21" s="160" t="str">
        <f>VLOOKUP(B21,'[1]Прайс-лист'!B:D,2,0)</f>
        <v>шт.</v>
      </c>
      <c r="D21" s="162">
        <f>44/5/6*12/24</f>
        <v>0.73333333333333339</v>
      </c>
      <c r="E21" s="209">
        <f>VLOOKUP(B21,'Прайс-лист работ'!B:E,4,0)</f>
        <v>0</v>
      </c>
      <c r="F21" s="163">
        <f t="shared" si="0"/>
        <v>0</v>
      </c>
    </row>
    <row r="22" spans="1:6" outlineLevel="1" x14ac:dyDescent="0.3">
      <c r="A22" s="156"/>
      <c r="B22" s="157" t="s">
        <v>552</v>
      </c>
      <c r="C22" s="156" t="str">
        <f>VLOOKUP(B22,'[1]Прайс-лист'!B:D,2,0)</f>
        <v>шт.</v>
      </c>
      <c r="D22" s="158">
        <f>30/5/6*12/24</f>
        <v>0.5</v>
      </c>
      <c r="E22" s="209">
        <f>VLOOKUP(B22,'Прайс-лист работ'!B:E,4,0)</f>
        <v>0</v>
      </c>
      <c r="F22" s="159">
        <f t="shared" si="0"/>
        <v>0</v>
      </c>
    </row>
    <row r="23" spans="1:6" outlineLevel="1" x14ac:dyDescent="0.3">
      <c r="A23" s="156"/>
      <c r="B23" s="157" t="s">
        <v>1547</v>
      </c>
      <c r="C23" s="156" t="str">
        <f>VLOOKUP(B23,'[1]Прайс-лист'!B:D,2,0)</f>
        <v>т.</v>
      </c>
      <c r="D23" s="158">
        <f>0.3/5/6*12/24</f>
        <v>5.0000000000000001E-3</v>
      </c>
      <c r="E23" s="209">
        <f>VLOOKUP(B23,'Прайс-лист работ'!B:E,4,0)</f>
        <v>0</v>
      </c>
      <c r="F23" s="159">
        <f t="shared" si="0"/>
        <v>0</v>
      </c>
    </row>
    <row r="24" spans="1:6" ht="41.4" outlineLevel="1" x14ac:dyDescent="0.3">
      <c r="A24" s="156"/>
      <c r="B24" s="157" t="s">
        <v>511</v>
      </c>
      <c r="C24" s="156" t="str">
        <f>VLOOKUP(B24,'[1]Прайс-лист'!B:D,2,0)</f>
        <v>м.кв.</v>
      </c>
      <c r="D24" s="158">
        <f>96/5/6*12/24</f>
        <v>1.5999999999999999</v>
      </c>
      <c r="E24" s="209">
        <f>VLOOKUP(B24,'Прайс-лист работ'!B:E,4,0)</f>
        <v>0</v>
      </c>
      <c r="F24" s="159">
        <f t="shared" si="0"/>
        <v>0</v>
      </c>
    </row>
    <row r="25" spans="1:6" ht="27.6" outlineLevel="1" x14ac:dyDescent="0.3">
      <c r="A25" s="156"/>
      <c r="B25" s="157" t="s">
        <v>1544</v>
      </c>
      <c r="C25" s="156" t="str">
        <f>VLOOKUP(B25,'[1]Прайс-лист'!B:D,2,0)</f>
        <v>шт.</v>
      </c>
      <c r="D25" s="158">
        <f>74/5/6*12/24</f>
        <v>1.2333333333333334</v>
      </c>
      <c r="E25" s="209">
        <f>VLOOKUP(B25,'Прайс-лист работ'!B:E,4,0)</f>
        <v>0</v>
      </c>
      <c r="F25" s="159">
        <f t="shared" si="0"/>
        <v>0</v>
      </c>
    </row>
    <row r="26" spans="1:6" outlineLevel="1" x14ac:dyDescent="0.3">
      <c r="A26" s="156"/>
      <c r="B26" s="157" t="s">
        <v>1543</v>
      </c>
      <c r="C26" s="156" t="str">
        <f>VLOOKUP(B26,'[1]Прайс-лист'!B:D,2,0)</f>
        <v>шт.</v>
      </c>
      <c r="D26" s="158">
        <f>7/5/6*12/24</f>
        <v>0.11666666666666665</v>
      </c>
      <c r="E26" s="209">
        <f>VLOOKUP(B26,'Прайс-лист работ'!B:E,4,0)</f>
        <v>0</v>
      </c>
      <c r="F26" s="159">
        <f t="shared" si="0"/>
        <v>0</v>
      </c>
    </row>
    <row r="27" spans="1:6" ht="27.6" outlineLevel="1" x14ac:dyDescent="0.3">
      <c r="A27" s="156"/>
      <c r="B27" s="157" t="s">
        <v>1439</v>
      </c>
      <c r="C27" s="156" t="str">
        <f>VLOOKUP(B27,'[1]Прайс-лист'!B:D,2,0)</f>
        <v>шт.</v>
      </c>
      <c r="D27" s="158">
        <f>2/5/6*12/24</f>
        <v>3.3333333333333333E-2</v>
      </c>
      <c r="E27" s="209">
        <f>VLOOKUP(B27,'Прайс-лист работ'!B:E,4,0)</f>
        <v>0</v>
      </c>
      <c r="F27" s="159">
        <f t="shared" si="0"/>
        <v>0</v>
      </c>
    </row>
    <row r="28" spans="1:6" outlineLevel="1" x14ac:dyDescent="0.3">
      <c r="A28" s="156"/>
      <c r="B28" s="157" t="s">
        <v>1432</v>
      </c>
      <c r="C28" s="156" t="str">
        <f>VLOOKUP(B28,'[1]Прайс-лист'!B:D,2,0)</f>
        <v>шт.</v>
      </c>
      <c r="D28" s="158">
        <f>5/5/6*12/24</f>
        <v>8.3333333333333329E-2</v>
      </c>
      <c r="E28" s="209">
        <f>VLOOKUP(B28,'Прайс-лист работ'!B:E,4,0)</f>
        <v>0</v>
      </c>
      <c r="F28" s="159">
        <f t="shared" si="0"/>
        <v>0</v>
      </c>
    </row>
    <row r="29" spans="1:6" outlineLevel="1" x14ac:dyDescent="0.3">
      <c r="A29" s="156"/>
      <c r="B29" s="157" t="s">
        <v>472</v>
      </c>
      <c r="C29" s="156" t="str">
        <f>VLOOKUP(B29,'[1]Прайс-лист'!B:D,2,0)</f>
        <v>м.кв.</v>
      </c>
      <c r="D29" s="158">
        <f>16.5/5/6*12/24</f>
        <v>0.27499999999999997</v>
      </c>
      <c r="E29" s="209">
        <f>VLOOKUP(B29,'Прайс-лист работ'!B:E,4,0)</f>
        <v>0</v>
      </c>
      <c r="F29" s="159">
        <f t="shared" si="0"/>
        <v>0</v>
      </c>
    </row>
    <row r="30" spans="1:6" ht="27.6" outlineLevel="1" x14ac:dyDescent="0.3">
      <c r="A30" s="156"/>
      <c r="B30" s="157" t="s">
        <v>1429</v>
      </c>
      <c r="C30" s="156" t="str">
        <f>VLOOKUP(B30,'[1]Прайс-лист'!B:D,2,0)</f>
        <v>шт.</v>
      </c>
      <c r="D30" s="158">
        <f>20/5/6*12/24</f>
        <v>0.33333333333333331</v>
      </c>
      <c r="E30" s="209">
        <f>VLOOKUP(B30,'Прайс-лист работ'!B:E,4,0)</f>
        <v>0</v>
      </c>
      <c r="F30" s="159">
        <f t="shared" si="0"/>
        <v>0</v>
      </c>
    </row>
    <row r="31" spans="1:6" outlineLevel="1" x14ac:dyDescent="0.3">
      <c r="A31" s="156"/>
      <c r="B31" s="157" t="s">
        <v>145</v>
      </c>
      <c r="C31" s="156" t="str">
        <f>VLOOKUP(B31,'[1]Прайс-лист'!B:D,2,0)</f>
        <v>шт.</v>
      </c>
      <c r="D31" s="158">
        <f>8/5/6*12/24</f>
        <v>0.13333333333333333</v>
      </c>
      <c r="E31" s="209">
        <f>VLOOKUP(B31,'Прайс-лист работ'!B:E,4,0)</f>
        <v>0</v>
      </c>
      <c r="F31" s="159">
        <f t="shared" si="0"/>
        <v>0</v>
      </c>
    </row>
    <row r="32" spans="1:6" outlineLevel="1" x14ac:dyDescent="0.3">
      <c r="A32" s="156"/>
      <c r="B32" s="157" t="s">
        <v>619</v>
      </c>
      <c r="C32" s="156" t="str">
        <f>VLOOKUP(B32,'[1]Прайс-лист'!B:D,2,0)</f>
        <v>шт.</v>
      </c>
      <c r="D32" s="158">
        <f>8/5/6*12/24</f>
        <v>0.13333333333333333</v>
      </c>
      <c r="E32" s="209">
        <f>VLOOKUP(B32,'Прайс-лист работ'!B:E,4,0)</f>
        <v>0</v>
      </c>
      <c r="F32" s="159">
        <f t="shared" si="0"/>
        <v>0</v>
      </c>
    </row>
    <row r="33" spans="1:6" outlineLevel="1" x14ac:dyDescent="0.3">
      <c r="A33" s="164" t="s">
        <v>2399</v>
      </c>
      <c r="B33" s="165"/>
      <c r="C33" s="166"/>
      <c r="D33" s="167"/>
      <c r="E33" s="159"/>
      <c r="F33" s="168">
        <f>SUM(F5:F32)</f>
        <v>0</v>
      </c>
    </row>
    <row r="34" spans="1:6" outlineLevel="1" x14ac:dyDescent="0.3">
      <c r="A34" s="153" t="s">
        <v>20</v>
      </c>
      <c r="B34" s="165"/>
      <c r="C34" s="166"/>
      <c r="D34" s="167"/>
      <c r="E34" s="159"/>
      <c r="F34" s="169"/>
    </row>
    <row r="35" spans="1:6" outlineLevel="1" x14ac:dyDescent="0.3">
      <c r="A35" s="156"/>
      <c r="B35" s="157" t="s">
        <v>1451</v>
      </c>
      <c r="C35" s="156" t="str">
        <f>VLOOKUP(B35,'[1]Прайс-лист'!B:D,2,0)</f>
        <v>м.кв.</v>
      </c>
      <c r="D35" s="158">
        <f>12.48/5/6*12/24</f>
        <v>0.20799999999999999</v>
      </c>
      <c r="E35" s="209">
        <f>VLOOKUP(B35,'Прайс-лист работ'!B:E,4,0)</f>
        <v>0</v>
      </c>
      <c r="F35" s="159">
        <f t="shared" ref="F35:F39" si="1">E35*D35</f>
        <v>0</v>
      </c>
    </row>
    <row r="36" spans="1:6" outlineLevel="1" x14ac:dyDescent="0.3">
      <c r="A36" s="156"/>
      <c r="B36" s="157" t="s">
        <v>22</v>
      </c>
      <c r="C36" s="156" t="str">
        <f>VLOOKUP(B36,'[1]Прайс-лист'!B:D,2,0)</f>
        <v>м.кв.</v>
      </c>
      <c r="D36" s="158">
        <f>60.5/5/6*12/24</f>
        <v>1.0083333333333333</v>
      </c>
      <c r="E36" s="209">
        <f>VLOOKUP(B36,'Прайс-лист работ'!B:E,4,0)</f>
        <v>0</v>
      </c>
      <c r="F36" s="159">
        <f t="shared" si="1"/>
        <v>0</v>
      </c>
    </row>
    <row r="37" spans="1:6" outlineLevel="1" x14ac:dyDescent="0.3">
      <c r="A37" s="156"/>
      <c r="B37" s="157" t="s">
        <v>1472</v>
      </c>
      <c r="C37" s="156" t="str">
        <f>VLOOKUP(B37,'[1]Прайс-лист'!B:D,2,0)</f>
        <v>м.п.</v>
      </c>
      <c r="D37" s="158">
        <f>41.6/5/6*12/24</f>
        <v>0.69333333333333336</v>
      </c>
      <c r="E37" s="209">
        <f>VLOOKUP(B37,'Прайс-лист работ'!B:E,4,0)</f>
        <v>0</v>
      </c>
      <c r="F37" s="159">
        <f t="shared" si="1"/>
        <v>0</v>
      </c>
    </row>
    <row r="38" spans="1:6" outlineLevel="1" x14ac:dyDescent="0.3">
      <c r="A38" s="156"/>
      <c r="B38" s="157" t="s">
        <v>827</v>
      </c>
      <c r="C38" s="156" t="str">
        <f>VLOOKUP(B38,'[1]Прайс-лист'!B:D,2,0)</f>
        <v>м.п.</v>
      </c>
      <c r="D38" s="158">
        <f>28.8/5/6*12/24</f>
        <v>0.48</v>
      </c>
      <c r="E38" s="209">
        <f>VLOOKUP(B38,'Прайс-лист работ'!B:E,4,0)</f>
        <v>0</v>
      </c>
      <c r="F38" s="159">
        <f t="shared" si="1"/>
        <v>0</v>
      </c>
    </row>
    <row r="39" spans="1:6" outlineLevel="1" x14ac:dyDescent="0.3">
      <c r="A39" s="156"/>
      <c r="B39" s="157" t="s">
        <v>851</v>
      </c>
      <c r="C39" s="156" t="str">
        <f>VLOOKUP(B39,'[1]Прайс-лист'!B:D,2,0)</f>
        <v>м.п.</v>
      </c>
      <c r="D39" s="158">
        <f>82.8/5/6*12/24</f>
        <v>1.38</v>
      </c>
      <c r="E39" s="209">
        <f>VLOOKUP(B39,'Прайс-лист работ'!B:E,4,0)</f>
        <v>0</v>
      </c>
      <c r="F39" s="159">
        <f t="shared" si="1"/>
        <v>0</v>
      </c>
    </row>
    <row r="40" spans="1:6" outlineLevel="1" x14ac:dyDescent="0.3">
      <c r="A40" s="164" t="s">
        <v>2400</v>
      </c>
      <c r="B40" s="165"/>
      <c r="C40" s="166"/>
      <c r="D40" s="167"/>
      <c r="E40" s="159"/>
      <c r="F40" s="168">
        <f>SUM(F35:F39)</f>
        <v>0</v>
      </c>
    </row>
    <row r="41" spans="1:6" outlineLevel="1" x14ac:dyDescent="0.3">
      <c r="A41" s="153" t="s">
        <v>1197</v>
      </c>
      <c r="B41" s="165"/>
      <c r="C41" s="166"/>
      <c r="D41" s="167"/>
      <c r="E41" s="159"/>
      <c r="F41" s="169"/>
    </row>
    <row r="42" spans="1:6" ht="41.4" outlineLevel="1" x14ac:dyDescent="0.3">
      <c r="A42" s="160"/>
      <c r="B42" s="161" t="s">
        <v>565</v>
      </c>
      <c r="C42" s="160" t="str">
        <f>VLOOKUP(B42,'[1]Прайс-лист'!B:D,2,0)</f>
        <v>м.кв.</v>
      </c>
      <c r="D42" s="162">
        <f>267.66835/5/6*12/24</f>
        <v>4.4611391666666664</v>
      </c>
      <c r="E42" s="209">
        <f>VLOOKUP(B42,'Прайс-лист работ'!B:E,4,0)</f>
        <v>0</v>
      </c>
      <c r="F42" s="163">
        <f t="shared" ref="F42:F48" si="2">E42*D42</f>
        <v>0</v>
      </c>
    </row>
    <row r="43" spans="1:6" ht="27.6" outlineLevel="1" x14ac:dyDescent="0.3">
      <c r="A43" s="156"/>
      <c r="B43" s="157" t="s">
        <v>1088</v>
      </c>
      <c r="C43" s="156" t="str">
        <f>VLOOKUP(B43,'[1]Прайс-лист'!B:D,2,0)</f>
        <v>м.кв.</v>
      </c>
      <c r="D43" s="158">
        <f>118.88/5/6*12/24</f>
        <v>1.9813333333333334</v>
      </c>
      <c r="E43" s="209">
        <f>VLOOKUP(B43,'Прайс-лист работ'!B:E,4,0)</f>
        <v>0</v>
      </c>
      <c r="F43" s="159">
        <f t="shared" si="2"/>
        <v>0</v>
      </c>
    </row>
    <row r="44" spans="1:6" ht="27.6" outlineLevel="1" x14ac:dyDescent="0.3">
      <c r="A44" s="160"/>
      <c r="B44" s="161" t="s">
        <v>1453</v>
      </c>
      <c r="C44" s="160" t="str">
        <f>VLOOKUP(B44,'[1]Прайс-лист'!B:D,2,0)</f>
        <v>м.кв.</v>
      </c>
      <c r="D44" s="162">
        <f>12/5/6*12/24</f>
        <v>0.19999999999999998</v>
      </c>
      <c r="E44" s="209">
        <f>VLOOKUP(B44,'Прайс-лист работ'!B:E,4,0)</f>
        <v>0</v>
      </c>
      <c r="F44" s="163">
        <f t="shared" si="2"/>
        <v>0</v>
      </c>
    </row>
    <row r="45" spans="1:6" outlineLevel="1" x14ac:dyDescent="0.3">
      <c r="A45" s="160"/>
      <c r="B45" s="161" t="s">
        <v>847</v>
      </c>
      <c r="C45" s="160" t="str">
        <f>VLOOKUP(B45,'[1]Прайс-лист'!B:D,2,0)</f>
        <v>м.кв.</v>
      </c>
      <c r="D45" s="162">
        <f>10.16/5/6*12/24</f>
        <v>0.16933333333333334</v>
      </c>
      <c r="E45" s="209">
        <f>VLOOKUP(B45,'Прайс-лист работ'!B:E,4,0)</f>
        <v>0</v>
      </c>
      <c r="F45" s="163">
        <f t="shared" si="2"/>
        <v>0</v>
      </c>
    </row>
    <row r="46" spans="1:6" outlineLevel="1" x14ac:dyDescent="0.3">
      <c r="A46" s="156"/>
      <c r="B46" s="157" t="s">
        <v>1458</v>
      </c>
      <c r="C46" s="156" t="str">
        <f>VLOOKUP(B46,'[1]Прайс-лист'!B:D,2,0)</f>
        <v>м.кв.</v>
      </c>
      <c r="D46" s="158">
        <f>44.4/5/6*12/24</f>
        <v>0.73999999999999988</v>
      </c>
      <c r="E46" s="209">
        <f>VLOOKUP(B46,'Прайс-лист работ'!B:E,4,0)</f>
        <v>0</v>
      </c>
      <c r="F46" s="159">
        <f t="shared" si="2"/>
        <v>0</v>
      </c>
    </row>
    <row r="47" spans="1:6" outlineLevel="1" x14ac:dyDescent="0.3">
      <c r="A47" s="156"/>
      <c r="B47" s="157" t="s">
        <v>850</v>
      </c>
      <c r="C47" s="156" t="str">
        <f>VLOOKUP(B47,'[1]Прайс-лист'!B:D,2,0)</f>
        <v>м.кв.</v>
      </c>
      <c r="D47" s="158">
        <f>18.9/5/6*12/24</f>
        <v>0.315</v>
      </c>
      <c r="E47" s="209">
        <f>VLOOKUP(B47,'Прайс-лист работ'!B:E,4,0)</f>
        <v>0</v>
      </c>
      <c r="F47" s="159">
        <f t="shared" si="2"/>
        <v>0</v>
      </c>
    </row>
    <row r="48" spans="1:6" ht="27.6" outlineLevel="1" x14ac:dyDescent="0.3">
      <c r="A48" s="156"/>
      <c r="B48" s="157" t="s">
        <v>452</v>
      </c>
      <c r="C48" s="156" t="str">
        <f>VLOOKUP(B48,'[1]Прайс-лист'!B:D,2,0)</f>
        <v>м.кв.</v>
      </c>
      <c r="D48" s="158">
        <f>54/5/6*12/24</f>
        <v>0.9</v>
      </c>
      <c r="E48" s="209">
        <f>VLOOKUP(B48,'Прайс-лист работ'!B:E,4,0)</f>
        <v>0</v>
      </c>
      <c r="F48" s="159">
        <f t="shared" si="2"/>
        <v>0</v>
      </c>
    </row>
    <row r="49" spans="1:6" outlineLevel="1" x14ac:dyDescent="0.3">
      <c r="A49" s="164" t="s">
        <v>2401</v>
      </c>
      <c r="B49" s="165"/>
      <c r="C49" s="166"/>
      <c r="D49" s="167"/>
      <c r="E49" s="159"/>
      <c r="F49" s="168">
        <f>SUM(F42:F48)</f>
        <v>0</v>
      </c>
    </row>
    <row r="50" spans="1:6" outlineLevel="1" x14ac:dyDescent="0.3">
      <c r="A50" s="153" t="s">
        <v>1198</v>
      </c>
      <c r="B50" s="165"/>
      <c r="C50" s="166"/>
      <c r="D50" s="167"/>
      <c r="E50" s="159"/>
      <c r="F50" s="169"/>
    </row>
    <row r="51" spans="1:6" outlineLevel="1" x14ac:dyDescent="0.3">
      <c r="A51" s="156"/>
      <c r="B51" s="157" t="s">
        <v>466</v>
      </c>
      <c r="C51" s="156" t="str">
        <f>VLOOKUP(B51,'[1]Прайс-лист'!B:D,2,0)</f>
        <v>м.кв.</v>
      </c>
      <c r="D51" s="158">
        <f>21.8/5/6*12/24</f>
        <v>0.36333333333333334</v>
      </c>
      <c r="E51" s="209">
        <f>VLOOKUP(B51,'Прайс-лист работ'!B:E,4,0)</f>
        <v>0</v>
      </c>
      <c r="F51" s="159">
        <f t="shared" ref="F51:F56" si="3">E51*D51</f>
        <v>0</v>
      </c>
    </row>
    <row r="52" spans="1:6" outlineLevel="1" x14ac:dyDescent="0.3">
      <c r="A52" s="156"/>
      <c r="B52" s="157" t="s">
        <v>38</v>
      </c>
      <c r="C52" s="156" t="str">
        <f>VLOOKUP(B52,'[1]Прайс-лист'!B:D,2,0)</f>
        <v>шт.</v>
      </c>
      <c r="D52" s="158">
        <f>11/5/6*12/24</f>
        <v>0.18333333333333335</v>
      </c>
      <c r="E52" s="209">
        <f>VLOOKUP(B52,'Прайс-лист работ'!B:E,4,0)</f>
        <v>0</v>
      </c>
      <c r="F52" s="159">
        <f t="shared" si="3"/>
        <v>0</v>
      </c>
    </row>
    <row r="53" spans="1:6" ht="27.6" outlineLevel="1" x14ac:dyDescent="0.3">
      <c r="A53" s="156"/>
      <c r="B53" s="157" t="s">
        <v>465</v>
      </c>
      <c r="C53" s="156" t="str">
        <f>VLOOKUP(B53,'[1]Прайс-лист'!B:D,2,0)</f>
        <v>м.кв.</v>
      </c>
      <c r="D53" s="158">
        <f>47/5/6*12/24</f>
        <v>0.78333333333333333</v>
      </c>
      <c r="E53" s="209">
        <f>VLOOKUP(B53,'Прайс-лист работ'!B:E,4,0)</f>
        <v>0</v>
      </c>
      <c r="F53" s="159">
        <f t="shared" si="3"/>
        <v>0</v>
      </c>
    </row>
    <row r="54" spans="1:6" outlineLevel="1" x14ac:dyDescent="0.3">
      <c r="A54" s="156"/>
      <c r="B54" s="157" t="s">
        <v>877</v>
      </c>
      <c r="C54" s="156" t="str">
        <f>VLOOKUP(B54,'[1]Прайс-лист'!B:D,2,0)</f>
        <v>шт.</v>
      </c>
      <c r="D54" s="158">
        <f>168/5/6*12/24</f>
        <v>2.8000000000000003</v>
      </c>
      <c r="E54" s="209">
        <f>VLOOKUP(B54,'Прайс-лист работ'!B:E,4,0)</f>
        <v>0</v>
      </c>
      <c r="F54" s="159">
        <f t="shared" si="3"/>
        <v>0</v>
      </c>
    </row>
    <row r="55" spans="1:6" ht="27.6" outlineLevel="1" x14ac:dyDescent="0.3">
      <c r="A55" s="156"/>
      <c r="B55" s="157" t="s">
        <v>220</v>
      </c>
      <c r="C55" s="156" t="str">
        <f>VLOOKUP(B55,'[1]Прайс-лист'!B:D,2,0)</f>
        <v>м.кв.</v>
      </c>
      <c r="D55" s="158">
        <f>21/5/6*12/24</f>
        <v>0.35000000000000003</v>
      </c>
      <c r="E55" s="209">
        <f>VLOOKUP(B55,'Прайс-лист работ'!B:E,4,0)</f>
        <v>0</v>
      </c>
      <c r="F55" s="159">
        <f t="shared" si="3"/>
        <v>0</v>
      </c>
    </row>
    <row r="56" spans="1:6" ht="27.6" outlineLevel="1" x14ac:dyDescent="0.3">
      <c r="A56" s="156"/>
      <c r="B56" s="157" t="s">
        <v>1454</v>
      </c>
      <c r="C56" s="156" t="str">
        <f>VLOOKUP(B56,'[1]Прайс-лист'!B:D,2,0)</f>
        <v>шт.</v>
      </c>
      <c r="D56" s="158">
        <f>67/5/6*12/24</f>
        <v>1.1166666666666667</v>
      </c>
      <c r="E56" s="209">
        <f>VLOOKUP(B56,'Прайс-лист работ'!B:E,4,0)</f>
        <v>0</v>
      </c>
      <c r="F56" s="159">
        <f t="shared" si="3"/>
        <v>0</v>
      </c>
    </row>
    <row r="57" spans="1:6" outlineLevel="1" x14ac:dyDescent="0.3">
      <c r="A57" s="164" t="s">
        <v>2402</v>
      </c>
      <c r="B57" s="165"/>
      <c r="C57" s="166"/>
      <c r="D57" s="167"/>
      <c r="E57" s="159"/>
      <c r="F57" s="168">
        <f>SUM(F51:F56)</f>
        <v>0</v>
      </c>
    </row>
    <row r="58" spans="1:6" outlineLevel="1" x14ac:dyDescent="0.3">
      <c r="A58" s="153" t="s">
        <v>2403</v>
      </c>
      <c r="B58" s="165"/>
      <c r="C58" s="166"/>
      <c r="D58" s="167"/>
      <c r="E58" s="159"/>
      <c r="F58" s="169"/>
    </row>
    <row r="59" spans="1:6" outlineLevel="1" x14ac:dyDescent="0.3">
      <c r="A59" s="156"/>
      <c r="B59" s="157" t="s">
        <v>1087</v>
      </c>
      <c r="C59" s="156" t="str">
        <f>VLOOKUP(B59,'[1]Прайс-лист'!B:D,2,0)</f>
        <v>м.кв.</v>
      </c>
      <c r="D59" s="158">
        <f>36/5/6*12/24</f>
        <v>0.6</v>
      </c>
      <c r="E59" s="209">
        <f>VLOOKUP(B59,'Прайс-лист работ'!B:E,4,0)</f>
        <v>0</v>
      </c>
      <c r="F59" s="159">
        <f t="shared" ref="F59:F72" si="4">E59*D59</f>
        <v>0</v>
      </c>
    </row>
    <row r="60" spans="1:6" outlineLevel="1" x14ac:dyDescent="0.3">
      <c r="A60" s="156"/>
      <c r="B60" s="157" t="s">
        <v>27</v>
      </c>
      <c r="C60" s="156" t="str">
        <f>VLOOKUP(B60,'[1]Прайс-лист'!B:D,2,0)</f>
        <v>шт.</v>
      </c>
      <c r="D60" s="158">
        <f>30/5/6*12/24</f>
        <v>0.5</v>
      </c>
      <c r="E60" s="209">
        <f>VLOOKUP(B60,'Прайс-лист работ'!B:E,4,0)</f>
        <v>0</v>
      </c>
      <c r="F60" s="159">
        <f t="shared" si="4"/>
        <v>0</v>
      </c>
    </row>
    <row r="61" spans="1:6" ht="27.6" outlineLevel="1" x14ac:dyDescent="0.3">
      <c r="A61" s="156"/>
      <c r="B61" s="157" t="s">
        <v>587</v>
      </c>
      <c r="C61" s="156" t="str">
        <f>VLOOKUP(B61,'[1]Прайс-лист'!B:D,2,0)</f>
        <v>м.кв.</v>
      </c>
      <c r="D61" s="158">
        <f>14.35/5/6*12/24</f>
        <v>0.23916666666666667</v>
      </c>
      <c r="E61" s="209">
        <f>VLOOKUP(B61,'Прайс-лист работ'!B:E,4,0)</f>
        <v>0</v>
      </c>
      <c r="F61" s="159">
        <f t="shared" si="4"/>
        <v>0</v>
      </c>
    </row>
    <row r="62" spans="1:6" ht="27.6" outlineLevel="1" x14ac:dyDescent="0.3">
      <c r="A62" s="156"/>
      <c r="B62" s="157" t="s">
        <v>1457</v>
      </c>
      <c r="C62" s="156" t="str">
        <f>VLOOKUP(B62,'[1]Прайс-лист'!B:D,2,0)</f>
        <v>шт.</v>
      </c>
      <c r="D62" s="158">
        <f>7/5/6*12/24</f>
        <v>0.11666666666666665</v>
      </c>
      <c r="E62" s="209">
        <f>VLOOKUP(B62,'Прайс-лист работ'!B:E,4,0)</f>
        <v>0</v>
      </c>
      <c r="F62" s="159">
        <f t="shared" si="4"/>
        <v>0</v>
      </c>
    </row>
    <row r="63" spans="1:6" ht="27.6" outlineLevel="1" x14ac:dyDescent="0.3">
      <c r="A63" s="156"/>
      <c r="B63" s="157" t="s">
        <v>1352</v>
      </c>
      <c r="C63" s="156" t="str">
        <f>VLOOKUP(B63,'[1]Прайс-лист'!B:D,2,0)</f>
        <v>шт.</v>
      </c>
      <c r="D63" s="158">
        <f>9/5/6*12/24</f>
        <v>0.15</v>
      </c>
      <c r="E63" s="209">
        <f>VLOOKUP(B63,'Прайс-лист работ'!B:E,4,0)</f>
        <v>0</v>
      </c>
      <c r="F63" s="159">
        <f t="shared" si="4"/>
        <v>0</v>
      </c>
    </row>
    <row r="64" spans="1:6" ht="27.6" outlineLevel="1" x14ac:dyDescent="0.3">
      <c r="A64" s="156"/>
      <c r="B64" s="157" t="s">
        <v>892</v>
      </c>
      <c r="C64" s="156" t="str">
        <f>VLOOKUP(B64,'[1]Прайс-лист'!B:D,2,0)</f>
        <v>шт.</v>
      </c>
      <c r="D64" s="158">
        <f>7/5/6*12/24</f>
        <v>0.11666666666666665</v>
      </c>
      <c r="E64" s="209">
        <f>VLOOKUP(B64,'Прайс-лист работ'!B:E,4,0)</f>
        <v>0</v>
      </c>
      <c r="F64" s="159">
        <f t="shared" si="4"/>
        <v>0</v>
      </c>
    </row>
    <row r="65" spans="1:6" ht="27.6" outlineLevel="1" x14ac:dyDescent="0.3">
      <c r="A65" s="156"/>
      <c r="B65" s="157" t="s">
        <v>1355</v>
      </c>
      <c r="C65" s="156" t="str">
        <f>VLOOKUP(B65,'[1]Прайс-лист'!B:D,2,0)</f>
        <v>шт.</v>
      </c>
      <c r="D65" s="158">
        <f>4/5/6*12/24</f>
        <v>6.6666666666666666E-2</v>
      </c>
      <c r="E65" s="209">
        <f>VLOOKUP(B65,'Прайс-лист работ'!B:E,4,0)</f>
        <v>0</v>
      </c>
      <c r="F65" s="159">
        <f t="shared" si="4"/>
        <v>0</v>
      </c>
    </row>
    <row r="66" spans="1:6" ht="27.6" outlineLevel="1" x14ac:dyDescent="0.3">
      <c r="A66" s="156"/>
      <c r="B66" s="157" t="s">
        <v>229</v>
      </c>
      <c r="C66" s="156" t="str">
        <f>VLOOKUP(B66,'[1]Прайс-лист'!B:D,2,0)</f>
        <v>м.кв.</v>
      </c>
      <c r="D66" s="158">
        <f>1.5/5/6*12/24</f>
        <v>2.4999999999999998E-2</v>
      </c>
      <c r="E66" s="209">
        <f>VLOOKUP(B66,'Прайс-лист работ'!B:E,4,0)</f>
        <v>0</v>
      </c>
      <c r="F66" s="159">
        <f t="shared" si="4"/>
        <v>0</v>
      </c>
    </row>
    <row r="67" spans="1:6" ht="27.6" outlineLevel="1" x14ac:dyDescent="0.3">
      <c r="A67" s="156"/>
      <c r="B67" s="157" t="s">
        <v>206</v>
      </c>
      <c r="C67" s="156" t="str">
        <f>VLOOKUP(B67,'[1]Прайс-лист'!B:D,2,0)</f>
        <v>м.кв.</v>
      </c>
      <c r="D67" s="158">
        <f>6.72/5/6*12/24</f>
        <v>0.11199999999999999</v>
      </c>
      <c r="E67" s="209">
        <f>VLOOKUP(B67,'Прайс-лист работ'!B:E,4,0)</f>
        <v>0</v>
      </c>
      <c r="F67" s="159">
        <f t="shared" si="4"/>
        <v>0</v>
      </c>
    </row>
    <row r="68" spans="1:6" outlineLevel="1" x14ac:dyDescent="0.3">
      <c r="A68" s="156"/>
      <c r="B68" s="157" t="s">
        <v>585</v>
      </c>
      <c r="C68" s="156" t="str">
        <f>VLOOKUP(B68,'[1]Прайс-лист'!B:D,2,0)</f>
        <v>шт.</v>
      </c>
      <c r="D68" s="158">
        <f>20/5/6*12/24</f>
        <v>0.33333333333333331</v>
      </c>
      <c r="E68" s="209">
        <f>VLOOKUP(B68,'Прайс-лист работ'!B:E,4,0)</f>
        <v>0</v>
      </c>
      <c r="F68" s="159">
        <f t="shared" si="4"/>
        <v>0</v>
      </c>
    </row>
    <row r="69" spans="1:6" ht="27.6" outlineLevel="1" x14ac:dyDescent="0.3">
      <c r="A69" s="156"/>
      <c r="B69" s="157" t="s">
        <v>226</v>
      </c>
      <c r="C69" s="156" t="str">
        <f>VLOOKUP(B69,'[1]Прайс-лист'!B:D,2,0)</f>
        <v>м.кв.</v>
      </c>
      <c r="D69" s="158">
        <f>12.54/5/6*12/24</f>
        <v>0.20899999999999999</v>
      </c>
      <c r="E69" s="209">
        <f>VLOOKUP(B69,'Прайс-лист работ'!B:E,4,0)</f>
        <v>0</v>
      </c>
      <c r="F69" s="159">
        <f t="shared" si="4"/>
        <v>0</v>
      </c>
    </row>
    <row r="70" spans="1:6" ht="27.6" outlineLevel="1" x14ac:dyDescent="0.3">
      <c r="A70" s="156"/>
      <c r="B70" s="157" t="s">
        <v>230</v>
      </c>
      <c r="C70" s="156" t="str">
        <f>VLOOKUP(B70,'[1]Прайс-лист'!B:D,2,0)</f>
        <v>шт.</v>
      </c>
      <c r="D70" s="158">
        <f>7/5/6*12/24</f>
        <v>0.11666666666666665</v>
      </c>
      <c r="E70" s="209">
        <f>VLOOKUP(B70,'Прайс-лист работ'!B:E,4,0)</f>
        <v>0</v>
      </c>
      <c r="F70" s="159">
        <f t="shared" si="4"/>
        <v>0</v>
      </c>
    </row>
    <row r="71" spans="1:6" outlineLevel="1" x14ac:dyDescent="0.3">
      <c r="A71" s="156"/>
      <c r="B71" s="157" t="s">
        <v>708</v>
      </c>
      <c r="C71" s="156" t="str">
        <f>VLOOKUP(B71,'[1]Прайс-лист'!B:D,2,0)</f>
        <v>м.п.</v>
      </c>
      <c r="D71" s="158">
        <f>26/5/6*12/24</f>
        <v>0.43333333333333335</v>
      </c>
      <c r="E71" s="209">
        <f>VLOOKUP(B71,'Прайс-лист работ'!B:E,4,0)</f>
        <v>0</v>
      </c>
      <c r="F71" s="159">
        <f t="shared" si="4"/>
        <v>0</v>
      </c>
    </row>
    <row r="72" spans="1:6" outlineLevel="1" x14ac:dyDescent="0.3">
      <c r="A72" s="156"/>
      <c r="B72" s="157" t="s">
        <v>888</v>
      </c>
      <c r="C72" s="156" t="str">
        <f>VLOOKUP(B72,'[1]Прайс-лист'!B:D,2,0)</f>
        <v>м.п.</v>
      </c>
      <c r="D72" s="158">
        <f>99.54/5/6*12/24</f>
        <v>1.659</v>
      </c>
      <c r="E72" s="209">
        <f>VLOOKUP(B72,'Прайс-лист работ'!B:E,4,0)</f>
        <v>0</v>
      </c>
      <c r="F72" s="159">
        <f t="shared" si="4"/>
        <v>0</v>
      </c>
    </row>
    <row r="73" spans="1:6" outlineLevel="1" x14ac:dyDescent="0.3">
      <c r="A73" s="164" t="s">
        <v>2404</v>
      </c>
      <c r="B73" s="165"/>
      <c r="C73" s="166"/>
      <c r="D73" s="167"/>
      <c r="E73" s="159"/>
      <c r="F73" s="168">
        <f>SUM(F59:F72)</f>
        <v>0</v>
      </c>
    </row>
    <row r="74" spans="1:6" outlineLevel="1" x14ac:dyDescent="0.3">
      <c r="A74" s="170" t="s">
        <v>29</v>
      </c>
      <c r="B74" s="165"/>
      <c r="C74" s="166"/>
      <c r="D74" s="167"/>
      <c r="E74" s="159"/>
      <c r="F74" s="169"/>
    </row>
    <row r="75" spans="1:6" ht="41.4" outlineLevel="1" x14ac:dyDescent="0.3">
      <c r="A75" s="156"/>
      <c r="B75" s="157" t="s">
        <v>589</v>
      </c>
      <c r="C75" s="156" t="str">
        <f>VLOOKUP(B75,'[1]Прайс-лист'!B:D,2,0)</f>
        <v>м.кв.</v>
      </c>
      <c r="D75" s="158">
        <f>19/5/6*12/24</f>
        <v>0.31666666666666665</v>
      </c>
      <c r="E75" s="209">
        <f>VLOOKUP(B75,'Прайс-лист работ'!B:E,4,0)</f>
        <v>0</v>
      </c>
      <c r="F75" s="159">
        <f t="shared" ref="F75:F80" si="5">E75*D75</f>
        <v>0</v>
      </c>
    </row>
    <row r="76" spans="1:6" outlineLevel="1" x14ac:dyDescent="0.3">
      <c r="A76" s="156"/>
      <c r="B76" s="157" t="s">
        <v>1103</v>
      </c>
      <c r="C76" s="156" t="str">
        <f>VLOOKUP(B76,'[1]Прайс-лист'!B:D,2,0)</f>
        <v>шт.</v>
      </c>
      <c r="D76" s="158">
        <f>13/5/6*12/24</f>
        <v>0.21666666666666667</v>
      </c>
      <c r="E76" s="209">
        <f>VLOOKUP(B76,'Прайс-лист работ'!B:E,4,0)</f>
        <v>0</v>
      </c>
      <c r="F76" s="159">
        <f t="shared" si="5"/>
        <v>0</v>
      </c>
    </row>
    <row r="77" spans="1:6" outlineLevel="1" x14ac:dyDescent="0.3">
      <c r="A77" s="156"/>
      <c r="B77" s="157" t="s">
        <v>437</v>
      </c>
      <c r="C77" s="156" t="str">
        <f>VLOOKUP(B77,'[1]Прайс-лист'!B:D,2,0)</f>
        <v>шт.</v>
      </c>
      <c r="D77" s="158">
        <f>9.5/5/6*12/24</f>
        <v>0.15833333333333333</v>
      </c>
      <c r="E77" s="209">
        <f>VLOOKUP(B77,'Прайс-лист работ'!B:E,4,0)</f>
        <v>0</v>
      </c>
      <c r="F77" s="159">
        <f t="shared" si="5"/>
        <v>0</v>
      </c>
    </row>
    <row r="78" spans="1:6" ht="55.2" outlineLevel="1" x14ac:dyDescent="0.3">
      <c r="A78" s="156"/>
      <c r="B78" s="157" t="s">
        <v>1460</v>
      </c>
      <c r="C78" s="156" t="str">
        <f>VLOOKUP(B78,'[1]Прайс-лист'!B:D,2,0)</f>
        <v>шт.</v>
      </c>
      <c r="D78" s="158">
        <f>10/5/6*12/24</f>
        <v>0.16666666666666666</v>
      </c>
      <c r="E78" s="209">
        <f>VLOOKUP(B78,'Прайс-лист работ'!B:E,4,0)</f>
        <v>0</v>
      </c>
      <c r="F78" s="159">
        <f t="shared" si="5"/>
        <v>0</v>
      </c>
    </row>
    <row r="79" spans="1:6" outlineLevel="1" x14ac:dyDescent="0.3">
      <c r="A79" s="156"/>
      <c r="B79" s="157" t="s">
        <v>441</v>
      </c>
      <c r="C79" s="156" t="str">
        <f>VLOOKUP(B79,'[1]Прайс-лист'!B:D,2,0)</f>
        <v>шт.</v>
      </c>
      <c r="D79" s="158">
        <f>16/5/6*12/24</f>
        <v>0.26666666666666666</v>
      </c>
      <c r="E79" s="209">
        <f>VLOOKUP(B79,'Прайс-лист работ'!B:E,4,0)</f>
        <v>0</v>
      </c>
      <c r="F79" s="159">
        <f t="shared" si="5"/>
        <v>0</v>
      </c>
    </row>
    <row r="80" spans="1:6" ht="27.6" outlineLevel="1" x14ac:dyDescent="0.3">
      <c r="A80" s="156"/>
      <c r="B80" s="157" t="s">
        <v>594</v>
      </c>
      <c r="C80" s="156" t="str">
        <f>VLOOKUP(B80,'[1]Прайс-лист'!B:D,2,0)</f>
        <v>шт.</v>
      </c>
      <c r="D80" s="158">
        <f>9/5/6*12/24</f>
        <v>0.15</v>
      </c>
      <c r="E80" s="209">
        <f>VLOOKUP(B80,'Прайс-лист работ'!B:E,4,0)</f>
        <v>0</v>
      </c>
      <c r="F80" s="159">
        <f t="shared" si="5"/>
        <v>0</v>
      </c>
    </row>
    <row r="81" spans="1:6" outlineLevel="1" x14ac:dyDescent="0.3">
      <c r="A81" s="164" t="s">
        <v>2405</v>
      </c>
      <c r="B81" s="170"/>
      <c r="C81" s="171"/>
      <c r="D81" s="172"/>
      <c r="E81" s="159"/>
      <c r="F81" s="168">
        <f>SUM(F75:F80)</f>
        <v>0</v>
      </c>
    </row>
    <row r="82" spans="1:6" outlineLevel="1" x14ac:dyDescent="0.3">
      <c r="A82" s="171" t="s">
        <v>30</v>
      </c>
      <c r="B82" s="170"/>
      <c r="C82" s="171"/>
      <c r="D82" s="172"/>
      <c r="E82" s="159"/>
      <c r="F82" s="168"/>
    </row>
    <row r="83" spans="1:6" ht="27.6" outlineLevel="1" x14ac:dyDescent="0.3">
      <c r="A83" s="156"/>
      <c r="B83" s="157" t="s">
        <v>231</v>
      </c>
      <c r="C83" s="156" t="str">
        <f>VLOOKUP(B83,'[1]Прайс-лист'!B:D,2,0)</f>
        <v>шт.</v>
      </c>
      <c r="D83" s="158">
        <f>93/5/6*12/24</f>
        <v>1.55</v>
      </c>
      <c r="E83" s="209">
        <f>VLOOKUP(B83,'Прайс-лист работ'!B:E,4,0)</f>
        <v>0</v>
      </c>
      <c r="F83" s="159">
        <f t="shared" ref="F83:F96" si="6">E83*D83</f>
        <v>0</v>
      </c>
    </row>
    <row r="84" spans="1:6" outlineLevel="1" x14ac:dyDescent="0.3">
      <c r="A84" s="156"/>
      <c r="B84" s="157" t="s">
        <v>603</v>
      </c>
      <c r="C84" s="156" t="str">
        <f>VLOOKUP(B84,'[1]Прайс-лист'!B:D,2,0)</f>
        <v>шт.</v>
      </c>
      <c r="D84" s="158">
        <f>23/5/6*12/24</f>
        <v>0.3833333333333333</v>
      </c>
      <c r="E84" s="209">
        <f>VLOOKUP(B84,'Прайс-лист работ'!B:E,4,0)</f>
        <v>0</v>
      </c>
      <c r="F84" s="159">
        <f t="shared" si="6"/>
        <v>0</v>
      </c>
    </row>
    <row r="85" spans="1:6" outlineLevel="1" x14ac:dyDescent="0.3">
      <c r="A85" s="156"/>
      <c r="B85" s="157" t="s">
        <v>1114</v>
      </c>
      <c r="C85" s="156" t="str">
        <f>VLOOKUP(B85,'[1]Прайс-лист'!B:D,2,0)</f>
        <v>м.п.</v>
      </c>
      <c r="D85" s="158">
        <f>117.4/5/6*12/24</f>
        <v>1.9566666666666668</v>
      </c>
      <c r="E85" s="209">
        <f>VLOOKUP(B85,'Прайс-лист работ'!B:E,4,0)</f>
        <v>0</v>
      </c>
      <c r="F85" s="159">
        <f t="shared" si="6"/>
        <v>0</v>
      </c>
    </row>
    <row r="86" spans="1:6" outlineLevel="1" x14ac:dyDescent="0.3">
      <c r="A86" s="156"/>
      <c r="B86" s="157" t="s">
        <v>1116</v>
      </c>
      <c r="C86" s="156" t="str">
        <f>VLOOKUP(B86,'[1]Прайс-лист'!B:D,2,0)</f>
        <v>м.п.</v>
      </c>
      <c r="D86" s="158">
        <f>142/5/6*12/24</f>
        <v>2.3666666666666667</v>
      </c>
      <c r="E86" s="209">
        <f>VLOOKUP(B86,'Прайс-лист работ'!B:E,4,0)</f>
        <v>0</v>
      </c>
      <c r="F86" s="159">
        <f t="shared" si="6"/>
        <v>0</v>
      </c>
    </row>
    <row r="87" spans="1:6" ht="27.6" outlineLevel="1" x14ac:dyDescent="0.3">
      <c r="A87" s="156"/>
      <c r="B87" s="157" t="s">
        <v>2272</v>
      </c>
      <c r="C87" s="156" t="str">
        <f>VLOOKUP(B87,'[1]Прайс-лист'!B:D,2,0)</f>
        <v>м.п.</v>
      </c>
      <c r="D87" s="158">
        <f>237.5/5/6*12/24</f>
        <v>3.9583333333333335</v>
      </c>
      <c r="E87" s="209">
        <f>VLOOKUP(B87,'Прайс-лист работ'!B:E,4,0)</f>
        <v>0</v>
      </c>
      <c r="F87" s="159">
        <f t="shared" si="6"/>
        <v>0</v>
      </c>
    </row>
    <row r="88" spans="1:6" ht="41.4" outlineLevel="1" x14ac:dyDescent="0.3">
      <c r="A88" s="156"/>
      <c r="B88" s="157" t="s">
        <v>927</v>
      </c>
      <c r="C88" s="156" t="str">
        <f>VLOOKUP(B88,'[1]Прайс-лист'!B:D,2,0)</f>
        <v>шт.</v>
      </c>
      <c r="D88" s="158">
        <f>4/5/6*12/24</f>
        <v>6.6666666666666666E-2</v>
      </c>
      <c r="E88" s="209">
        <f>VLOOKUP(B88,'Прайс-лист работ'!B:E,4,0)</f>
        <v>0</v>
      </c>
      <c r="F88" s="159">
        <f t="shared" si="6"/>
        <v>0</v>
      </c>
    </row>
    <row r="89" spans="1:6" outlineLevel="1" x14ac:dyDescent="0.3">
      <c r="A89" s="156"/>
      <c r="B89" s="157" t="s">
        <v>606</v>
      </c>
      <c r="C89" s="156" t="str">
        <f>VLOOKUP(B89,'[1]Прайс-лист'!B:D,2,0)</f>
        <v>шт.</v>
      </c>
      <c r="D89" s="158">
        <f>12/5/6*12/24</f>
        <v>0.19999999999999998</v>
      </c>
      <c r="E89" s="209">
        <f>VLOOKUP(B89,'Прайс-лист работ'!B:E,4,0)</f>
        <v>0</v>
      </c>
      <c r="F89" s="159">
        <f t="shared" si="6"/>
        <v>0</v>
      </c>
    </row>
    <row r="90" spans="1:6" outlineLevel="1" x14ac:dyDescent="0.3">
      <c r="A90" s="156"/>
      <c r="B90" s="157" t="s">
        <v>31</v>
      </c>
      <c r="C90" s="156" t="str">
        <f>VLOOKUP(B90,'[1]Прайс-лист'!B:D,2,0)</f>
        <v>шт.</v>
      </c>
      <c r="D90" s="158">
        <f>3/5/6*12/24</f>
        <v>4.9999999999999996E-2</v>
      </c>
      <c r="E90" s="209">
        <f>VLOOKUP(B90,'Прайс-лист работ'!B:E,4,0)</f>
        <v>0</v>
      </c>
      <c r="F90" s="159">
        <f t="shared" si="6"/>
        <v>0</v>
      </c>
    </row>
    <row r="91" spans="1:6" outlineLevel="1" x14ac:dyDescent="0.3">
      <c r="A91" s="156"/>
      <c r="B91" s="157" t="s">
        <v>612</v>
      </c>
      <c r="C91" s="156" t="str">
        <f>VLOOKUP(B91,'[1]Прайс-лист'!B:D,2,0)</f>
        <v>шт.</v>
      </c>
      <c r="D91" s="158">
        <f>13/5/6*12/24</f>
        <v>0.21666666666666667</v>
      </c>
      <c r="E91" s="209">
        <f>VLOOKUP(B91,'Прайс-лист работ'!B:E,4,0)</f>
        <v>0</v>
      </c>
      <c r="F91" s="159">
        <f t="shared" si="6"/>
        <v>0</v>
      </c>
    </row>
    <row r="92" spans="1:6" ht="27.6" outlineLevel="1" x14ac:dyDescent="0.3">
      <c r="A92" s="156"/>
      <c r="B92" s="157" t="s">
        <v>1471</v>
      </c>
      <c r="C92" s="156" t="str">
        <f>VLOOKUP(B92,'[1]Прайс-лист'!B:D,2,0)</f>
        <v>шт.</v>
      </c>
      <c r="D92" s="158">
        <f>17/5/6*12/24</f>
        <v>0.28333333333333333</v>
      </c>
      <c r="E92" s="209">
        <f>VLOOKUP(B92,'Прайс-лист работ'!B:E,4,0)</f>
        <v>0</v>
      </c>
      <c r="F92" s="159">
        <f t="shared" si="6"/>
        <v>0</v>
      </c>
    </row>
    <row r="93" spans="1:6" outlineLevel="1" x14ac:dyDescent="0.3">
      <c r="A93" s="156"/>
      <c r="B93" s="157" t="s">
        <v>602</v>
      </c>
      <c r="C93" s="156" t="str">
        <f>VLOOKUP(B93,'[1]Прайс-лист'!B:D,2,0)</f>
        <v>шт.</v>
      </c>
      <c r="D93" s="158">
        <f>17/5/6*12/24</f>
        <v>0.28333333333333333</v>
      </c>
      <c r="E93" s="209">
        <f>VLOOKUP(B93,'Прайс-лист работ'!B:E,4,0)</f>
        <v>0</v>
      </c>
      <c r="F93" s="159">
        <f t="shared" si="6"/>
        <v>0</v>
      </c>
    </row>
    <row r="94" spans="1:6" ht="27.6" outlineLevel="1" x14ac:dyDescent="0.3">
      <c r="A94" s="156"/>
      <c r="B94" s="157" t="s">
        <v>240</v>
      </c>
      <c r="C94" s="156" t="str">
        <f>VLOOKUP(B94,'[1]Прайс-лист'!B:D,2,0)</f>
        <v>шт.</v>
      </c>
      <c r="D94" s="158">
        <f>1/5/6*12/24</f>
        <v>1.6666666666666666E-2</v>
      </c>
      <c r="E94" s="209">
        <f>VLOOKUP(B94,'Прайс-лист работ'!B:E,4,0)</f>
        <v>0</v>
      </c>
      <c r="F94" s="159">
        <f t="shared" si="6"/>
        <v>0</v>
      </c>
    </row>
    <row r="95" spans="1:6" outlineLevel="1" x14ac:dyDescent="0.3">
      <c r="A95" s="156"/>
      <c r="B95" s="157" t="s">
        <v>1778</v>
      </c>
      <c r="C95" s="156" t="str">
        <f>VLOOKUP(B95,'[1]Прайс-лист'!B:D,2,0)</f>
        <v>шт.</v>
      </c>
      <c r="D95" s="158">
        <f>5/5/6*12/24</f>
        <v>8.3333333333333329E-2</v>
      </c>
      <c r="E95" s="209">
        <f>VLOOKUP(B95,'Прайс-лист работ'!B:E,4,0)</f>
        <v>0</v>
      </c>
      <c r="F95" s="159">
        <f t="shared" si="6"/>
        <v>0</v>
      </c>
    </row>
    <row r="96" spans="1:6" outlineLevel="1" x14ac:dyDescent="0.3">
      <c r="A96" s="156"/>
      <c r="B96" s="157" t="s">
        <v>457</v>
      </c>
      <c r="C96" s="156" t="str">
        <f>VLOOKUP(B96,'[1]Прайс-лист'!B:D,2,0)</f>
        <v>шт.</v>
      </c>
      <c r="D96" s="158">
        <f>22/5/6*12/24</f>
        <v>0.3666666666666667</v>
      </c>
      <c r="E96" s="209">
        <f>VLOOKUP(B96,'Прайс-лист работ'!B:E,4,0)</f>
        <v>0</v>
      </c>
      <c r="F96" s="159">
        <f t="shared" si="6"/>
        <v>0</v>
      </c>
    </row>
    <row r="97" spans="1:6" outlineLevel="1" x14ac:dyDescent="0.3">
      <c r="A97" s="164" t="s">
        <v>2406</v>
      </c>
      <c r="B97" s="170"/>
      <c r="C97" s="171"/>
      <c r="D97" s="172"/>
      <c r="E97" s="159"/>
      <c r="F97" s="168">
        <f>SUM(F83:F96)</f>
        <v>0</v>
      </c>
    </row>
    <row r="98" spans="1:6" outlineLevel="1" x14ac:dyDescent="0.3">
      <c r="A98" s="170" t="s">
        <v>36</v>
      </c>
      <c r="B98" s="170"/>
      <c r="C98" s="171"/>
      <c r="D98" s="172"/>
      <c r="E98" s="159"/>
      <c r="F98" s="168"/>
    </row>
    <row r="99" spans="1:6" outlineLevel="1" x14ac:dyDescent="0.3">
      <c r="A99" s="156"/>
      <c r="B99" s="157" t="s">
        <v>620</v>
      </c>
      <c r="C99" s="156" t="str">
        <f>VLOOKUP(B99,'[1]Прайс-лист'!B:D,2,0)</f>
        <v>шт.</v>
      </c>
      <c r="D99" s="158">
        <f>2/5/6*12/24</f>
        <v>3.3333333333333333E-2</v>
      </c>
      <c r="E99" s="209">
        <f>VLOOKUP(B99,'Прайс-лист работ'!B:E,4,0)</f>
        <v>0</v>
      </c>
      <c r="F99" s="159">
        <f t="shared" ref="F99:F106" si="7">E99*D99</f>
        <v>0</v>
      </c>
    </row>
    <row r="100" spans="1:6" outlineLevel="1" x14ac:dyDescent="0.3">
      <c r="A100" s="156"/>
      <c r="B100" s="157" t="s">
        <v>236</v>
      </c>
      <c r="C100" s="156" t="str">
        <f>VLOOKUP(B100,'[1]Прайс-лист'!B:D,2,0)</f>
        <v>шт.</v>
      </c>
      <c r="D100" s="158">
        <f>7/5/6*12/24</f>
        <v>0.11666666666666665</v>
      </c>
      <c r="E100" s="209">
        <f>VLOOKUP(B100,'Прайс-лист работ'!B:E,4,0)</f>
        <v>0</v>
      </c>
      <c r="F100" s="159">
        <f t="shared" si="7"/>
        <v>0</v>
      </c>
    </row>
    <row r="101" spans="1:6" outlineLevel="1" x14ac:dyDescent="0.3">
      <c r="A101" s="156"/>
      <c r="B101" s="157" t="s">
        <v>39</v>
      </c>
      <c r="C101" s="156" t="str">
        <f>VLOOKUP(B101,'[1]Прайс-лист'!B:D,2,0)</f>
        <v>м.п.</v>
      </c>
      <c r="D101" s="158">
        <f>15/5/6*12/24</f>
        <v>0.25</v>
      </c>
      <c r="E101" s="209">
        <f>VLOOKUP(B101,'Прайс-лист работ'!B:E,4,0)</f>
        <v>0</v>
      </c>
      <c r="F101" s="159">
        <f t="shared" si="7"/>
        <v>0</v>
      </c>
    </row>
    <row r="102" spans="1:6" ht="27.6" outlineLevel="1" x14ac:dyDescent="0.3">
      <c r="A102" s="156"/>
      <c r="B102" s="157" t="s">
        <v>618</v>
      </c>
      <c r="C102" s="156" t="str">
        <f>VLOOKUP(B102,'[1]Прайс-лист'!B:D,2,0)</f>
        <v>шт.</v>
      </c>
      <c r="D102" s="158">
        <f>4/5/6*12/24</f>
        <v>6.6666666666666666E-2</v>
      </c>
      <c r="E102" s="209">
        <f>VLOOKUP(B102,'Прайс-лист работ'!B:E,4,0)</f>
        <v>0</v>
      </c>
      <c r="F102" s="159">
        <f t="shared" si="7"/>
        <v>0</v>
      </c>
    </row>
    <row r="103" spans="1:6" s="173" customFormat="1" outlineLevel="1" x14ac:dyDescent="0.3">
      <c r="A103" s="156"/>
      <c r="B103" s="157" t="s">
        <v>1140</v>
      </c>
      <c r="C103" s="156" t="str">
        <f>VLOOKUP(B103,'[1]Прайс-лист'!B:D,2,0)</f>
        <v>шт.</v>
      </c>
      <c r="D103" s="158">
        <f>10.5/5/6*12/24</f>
        <v>0.17500000000000002</v>
      </c>
      <c r="E103" s="209">
        <f>VLOOKUP(B103,'Прайс-лист работ'!B:E,4,0)</f>
        <v>0</v>
      </c>
      <c r="F103" s="159">
        <f t="shared" si="7"/>
        <v>0</v>
      </c>
    </row>
    <row r="104" spans="1:6" outlineLevel="1" x14ac:dyDescent="0.3">
      <c r="A104" s="156"/>
      <c r="B104" s="157" t="s">
        <v>237</v>
      </c>
      <c r="C104" s="156" t="str">
        <f>VLOOKUP(B104,'[1]Прайс-лист'!B:D,2,0)</f>
        <v>шт.</v>
      </c>
      <c r="D104" s="158">
        <f>10/5/6*12/24</f>
        <v>0.16666666666666666</v>
      </c>
      <c r="E104" s="209">
        <f>VLOOKUP(B104,'Прайс-лист работ'!B:E,4,0)</f>
        <v>0</v>
      </c>
      <c r="F104" s="159">
        <f t="shared" si="7"/>
        <v>0</v>
      </c>
    </row>
    <row r="105" spans="1:6" outlineLevel="1" x14ac:dyDescent="0.3">
      <c r="A105" s="156"/>
      <c r="B105" s="157" t="s">
        <v>463</v>
      </c>
      <c r="C105" s="156" t="str">
        <f>VLOOKUP(B105,'[1]Прайс-лист'!B:D,2,0)</f>
        <v>шт.</v>
      </c>
      <c r="D105" s="158">
        <f>8/5/6*12/24</f>
        <v>0.13333333333333333</v>
      </c>
      <c r="E105" s="209">
        <f>VLOOKUP(B105,'Прайс-лист работ'!B:E,4,0)</f>
        <v>0</v>
      </c>
      <c r="F105" s="159">
        <f t="shared" si="7"/>
        <v>0</v>
      </c>
    </row>
    <row r="106" spans="1:6" ht="27.6" outlineLevel="1" x14ac:dyDescent="0.3">
      <c r="A106" s="156"/>
      <c r="B106" s="157" t="s">
        <v>1550</v>
      </c>
      <c r="C106" s="156" t="str">
        <f>VLOOKUP(B106,'[1]Прайс-лист'!B:D,2,0)</f>
        <v>услуга</v>
      </c>
      <c r="D106" s="158">
        <f>1/5/6*12/24</f>
        <v>1.6666666666666666E-2</v>
      </c>
      <c r="E106" s="209">
        <f>VLOOKUP(B106,'Прайс-лист работ'!B:E,4,0)</f>
        <v>0</v>
      </c>
      <c r="F106" s="159">
        <f t="shared" si="7"/>
        <v>0</v>
      </c>
    </row>
    <row r="107" spans="1:6" outlineLevel="1" x14ac:dyDescent="0.3">
      <c r="A107" s="164" t="s">
        <v>2407</v>
      </c>
      <c r="B107" s="170"/>
      <c r="C107" s="171"/>
      <c r="D107" s="172"/>
      <c r="E107" s="159"/>
      <c r="F107" s="168">
        <f>SUM(F99:F106)</f>
        <v>0</v>
      </c>
    </row>
    <row r="108" spans="1:6" outlineLevel="1" x14ac:dyDescent="0.3">
      <c r="A108" s="170" t="s">
        <v>41</v>
      </c>
      <c r="B108" s="170"/>
      <c r="C108" s="171"/>
      <c r="D108" s="172"/>
      <c r="E108" s="159"/>
      <c r="F108" s="168"/>
    </row>
    <row r="109" spans="1:6" outlineLevel="1" x14ac:dyDescent="0.3">
      <c r="A109" s="156"/>
      <c r="B109" s="157" t="s">
        <v>246</v>
      </c>
      <c r="C109" s="156" t="str">
        <f>VLOOKUP(B109,'[1]Прайс-лист'!B:D,2,0)</f>
        <v>м.кв.</v>
      </c>
      <c r="D109" s="158">
        <f>250.85604/5/6*12/24</f>
        <v>4.1809339999999997</v>
      </c>
      <c r="E109" s="209">
        <f>VLOOKUP(B109,'Прайс-лист работ'!B:E,4,0)</f>
        <v>0</v>
      </c>
      <c r="F109" s="159">
        <f t="shared" ref="F109:F114" si="8">E109*D109</f>
        <v>0</v>
      </c>
    </row>
    <row r="110" spans="1:6" outlineLevel="1" x14ac:dyDescent="0.3">
      <c r="A110" s="156"/>
      <c r="B110" s="157" t="s">
        <v>245</v>
      </c>
      <c r="C110" s="156" t="str">
        <f>VLOOKUP(B110,'[1]Прайс-лист'!B:D,2,0)</f>
        <v>м.кв.</v>
      </c>
      <c r="D110" s="158">
        <f>27/5/6*12/24</f>
        <v>0.45</v>
      </c>
      <c r="E110" s="209">
        <f>VLOOKUP(B110,'Прайс-лист работ'!B:E,4,0)</f>
        <v>0</v>
      </c>
      <c r="F110" s="159">
        <f t="shared" si="8"/>
        <v>0</v>
      </c>
    </row>
    <row r="111" spans="1:6" outlineLevel="1" x14ac:dyDescent="0.3">
      <c r="A111" s="156"/>
      <c r="B111" s="157" t="s">
        <v>528</v>
      </c>
      <c r="C111" s="156" t="str">
        <f>VLOOKUP(B111,'[1]Прайс-лист'!B:D,2,0)</f>
        <v>м.кв.</v>
      </c>
      <c r="D111" s="158">
        <f>29/5/6*12/24</f>
        <v>0.48333333333333334</v>
      </c>
      <c r="E111" s="209">
        <f>VLOOKUP(B111,'Прайс-лист работ'!B:E,4,0)</f>
        <v>0</v>
      </c>
      <c r="F111" s="159">
        <f t="shared" si="8"/>
        <v>0</v>
      </c>
    </row>
    <row r="112" spans="1:6" ht="41.4" outlineLevel="1" x14ac:dyDescent="0.3">
      <c r="A112" s="156"/>
      <c r="B112" s="157" t="s">
        <v>709</v>
      </c>
      <c r="C112" s="156" t="str">
        <f>VLOOKUP(B112,'[1]Прайс-лист'!B:D,2,0)</f>
        <v>м.кв.</v>
      </c>
      <c r="D112" s="158">
        <f>23.26/5/6*12/24</f>
        <v>0.38766666666666666</v>
      </c>
      <c r="E112" s="209">
        <f>VLOOKUP(B112,'Прайс-лист работ'!B:E,4,0)</f>
        <v>0</v>
      </c>
      <c r="F112" s="159">
        <f t="shared" si="8"/>
        <v>0</v>
      </c>
    </row>
    <row r="113" spans="1:6" outlineLevel="1" x14ac:dyDescent="0.3">
      <c r="A113" s="156"/>
      <c r="B113" s="157" t="s">
        <v>624</v>
      </c>
      <c r="C113" s="156" t="str">
        <f>VLOOKUP(B113,'[1]Прайс-лист'!B:D,2,0)</f>
        <v>м.кв.</v>
      </c>
      <c r="D113" s="158">
        <f>7/5/6*12/24</f>
        <v>0.11666666666666665</v>
      </c>
      <c r="E113" s="209">
        <f>VLOOKUP(B113,'Прайс-лист работ'!B:E,4,0)</f>
        <v>0</v>
      </c>
      <c r="F113" s="159">
        <f t="shared" si="8"/>
        <v>0</v>
      </c>
    </row>
    <row r="114" spans="1:6" outlineLevel="1" x14ac:dyDescent="0.3">
      <c r="A114" s="156"/>
      <c r="B114" s="157" t="s">
        <v>1120</v>
      </c>
      <c r="C114" s="156" t="str">
        <f>VLOOKUP(B114,'[1]Прайс-лист'!B:D,2,0)</f>
        <v>м.п.</v>
      </c>
      <c r="D114" s="158">
        <f>10.3/5/6*12/24</f>
        <v>0.17166666666666666</v>
      </c>
      <c r="E114" s="209">
        <f>VLOOKUP(B114,'Прайс-лист работ'!B:E,4,0)</f>
        <v>0</v>
      </c>
      <c r="F114" s="159">
        <f t="shared" si="8"/>
        <v>0</v>
      </c>
    </row>
    <row r="115" spans="1:6" outlineLevel="1" x14ac:dyDescent="0.3">
      <c r="A115" s="164" t="s">
        <v>2408</v>
      </c>
      <c r="B115" s="170"/>
      <c r="C115" s="171"/>
      <c r="D115" s="172"/>
      <c r="E115" s="159"/>
      <c r="F115" s="168">
        <f>SUM(F109:F114)</f>
        <v>0</v>
      </c>
    </row>
    <row r="116" spans="1:6" outlineLevel="1" x14ac:dyDescent="0.3">
      <c r="A116" s="174" t="s">
        <v>42</v>
      </c>
      <c r="B116" s="170"/>
      <c r="C116" s="171"/>
      <c r="D116" s="172"/>
      <c r="E116" s="159"/>
      <c r="F116" s="168"/>
    </row>
    <row r="117" spans="1:6" outlineLevel="1" x14ac:dyDescent="0.3">
      <c r="A117" s="156"/>
      <c r="B117" s="157" t="s">
        <v>625</v>
      </c>
      <c r="C117" s="156" t="str">
        <f>VLOOKUP(B117,'[1]Прайс-лист'!B:D,2,0)</f>
        <v>м.кв.</v>
      </c>
      <c r="D117" s="158">
        <f>18/5/6*12/24</f>
        <v>0.3</v>
      </c>
      <c r="E117" s="209">
        <f>VLOOKUP(B117,'Прайс-лист работ'!B:E,4,0)</f>
        <v>0</v>
      </c>
      <c r="F117" s="159">
        <f t="shared" ref="F117:F121" si="9">E117*D117</f>
        <v>0</v>
      </c>
    </row>
    <row r="118" spans="1:6" outlineLevel="1" x14ac:dyDescent="0.3">
      <c r="A118" s="156"/>
      <c r="B118" s="157" t="s">
        <v>1079</v>
      </c>
      <c r="C118" s="156" t="str">
        <f>VLOOKUP(B118,'[1]Прайс-лист'!B:D,2,0)</f>
        <v>м.п.</v>
      </c>
      <c r="D118" s="158">
        <f>14/5/6*12/24</f>
        <v>0.23333333333333331</v>
      </c>
      <c r="E118" s="209">
        <f>VLOOKUP(B118,'Прайс-лист работ'!B:E,4,0)</f>
        <v>0</v>
      </c>
      <c r="F118" s="159">
        <f t="shared" si="9"/>
        <v>0</v>
      </c>
    </row>
    <row r="119" spans="1:6" outlineLevel="1" x14ac:dyDescent="0.3">
      <c r="A119" s="156"/>
      <c r="B119" s="157" t="s">
        <v>43</v>
      </c>
      <c r="C119" s="156" t="str">
        <f>VLOOKUP(B119,'[1]Прайс-лист'!B:D,2,0)</f>
        <v>м.кв.</v>
      </c>
      <c r="D119" s="158">
        <f>20/5/6*12/24</f>
        <v>0.33333333333333331</v>
      </c>
      <c r="E119" s="209">
        <f>VLOOKUP(B119,'Прайс-лист работ'!B:E,4,0)</f>
        <v>0</v>
      </c>
      <c r="F119" s="159">
        <f t="shared" si="9"/>
        <v>0</v>
      </c>
    </row>
    <row r="120" spans="1:6" ht="27.6" outlineLevel="1" x14ac:dyDescent="0.3">
      <c r="A120" s="156"/>
      <c r="B120" s="157" t="s">
        <v>433</v>
      </c>
      <c r="C120" s="156" t="str">
        <f>VLOOKUP(B120,'[1]Прайс-лист'!B:D,2,0)</f>
        <v>шт.</v>
      </c>
      <c r="D120" s="158">
        <f>17.22/5/6*12/24</f>
        <v>0.28699999999999998</v>
      </c>
      <c r="E120" s="209">
        <f>VLOOKUP(B120,'Прайс-лист работ'!B:E,4,0)</f>
        <v>0</v>
      </c>
      <c r="F120" s="159">
        <f t="shared" si="9"/>
        <v>0</v>
      </c>
    </row>
    <row r="121" spans="1:6" ht="27.6" outlineLevel="1" x14ac:dyDescent="0.3">
      <c r="A121" s="156"/>
      <c r="B121" s="157" t="s">
        <v>247</v>
      </c>
      <c r="C121" s="156" t="str">
        <f>VLOOKUP(B121,'[1]Прайс-лист'!B:D,2,0)</f>
        <v>м.кв.</v>
      </c>
      <c r="D121" s="158">
        <f>9.3/5/6*12/24</f>
        <v>0.155</v>
      </c>
      <c r="E121" s="209">
        <f>VLOOKUP(B121,'Прайс-лист работ'!B:E,4,0)</f>
        <v>0</v>
      </c>
      <c r="F121" s="159">
        <f t="shared" si="9"/>
        <v>0</v>
      </c>
    </row>
    <row r="122" spans="1:6" outlineLevel="1" x14ac:dyDescent="0.3">
      <c r="A122" s="164" t="s">
        <v>2409</v>
      </c>
      <c r="B122" s="170"/>
      <c r="C122" s="171"/>
      <c r="D122" s="172"/>
      <c r="E122" s="159"/>
      <c r="F122" s="168">
        <f>SUM(F117:F121)</f>
        <v>0</v>
      </c>
    </row>
    <row r="123" spans="1:6" outlineLevel="1" x14ac:dyDescent="0.3">
      <c r="A123" s="170" t="s">
        <v>46</v>
      </c>
      <c r="B123" s="170"/>
      <c r="C123" s="171"/>
      <c r="D123" s="172"/>
      <c r="E123" s="159"/>
      <c r="F123" s="168"/>
    </row>
    <row r="124" spans="1:6" outlineLevel="1" x14ac:dyDescent="0.3">
      <c r="A124" s="156"/>
      <c r="B124" s="157" t="s">
        <v>637</v>
      </c>
      <c r="C124" s="156" t="str">
        <f>VLOOKUP(B124,'[1]Прайс-лист'!B:D,2,0)</f>
        <v>м.п.</v>
      </c>
      <c r="D124" s="158">
        <f>22/5/6*12/24</f>
        <v>0.3666666666666667</v>
      </c>
      <c r="E124" s="209">
        <f>VLOOKUP(B124,'Прайс-лист работ'!B:E,4,0)</f>
        <v>0</v>
      </c>
      <c r="F124" s="159">
        <f t="shared" ref="F124:F128" si="10">E124*D124</f>
        <v>0</v>
      </c>
    </row>
    <row r="125" spans="1:6" outlineLevel="1" x14ac:dyDescent="0.3">
      <c r="A125" s="156"/>
      <c r="B125" s="157" t="s">
        <v>249</v>
      </c>
      <c r="C125" s="156" t="str">
        <f>VLOOKUP(B125,'[1]Прайс-лист'!B:D,2,0)</f>
        <v>м.п.</v>
      </c>
      <c r="D125" s="158">
        <f>20/5/6*12/24</f>
        <v>0.33333333333333331</v>
      </c>
      <c r="E125" s="209">
        <f>VLOOKUP(B125,'Прайс-лист работ'!B:E,4,0)</f>
        <v>0</v>
      </c>
      <c r="F125" s="159">
        <f t="shared" si="10"/>
        <v>0</v>
      </c>
    </row>
    <row r="126" spans="1:6" outlineLevel="1" x14ac:dyDescent="0.3">
      <c r="A126" s="156"/>
      <c r="B126" s="157" t="s">
        <v>248</v>
      </c>
      <c r="C126" s="156" t="str">
        <f>VLOOKUP(B126,'[1]Прайс-лист'!B:D,2,0)</f>
        <v>шт.</v>
      </c>
      <c r="D126" s="158">
        <f>5/5/6*12/24</f>
        <v>8.3333333333333329E-2</v>
      </c>
      <c r="E126" s="209">
        <f>VLOOKUP(B126,'Прайс-лист работ'!B:E,4,0)</f>
        <v>0</v>
      </c>
      <c r="F126" s="159">
        <f t="shared" si="10"/>
        <v>0</v>
      </c>
    </row>
    <row r="127" spans="1:6" ht="27.6" outlineLevel="1" x14ac:dyDescent="0.3">
      <c r="A127" s="156"/>
      <c r="B127" s="157" t="s">
        <v>640</v>
      </c>
      <c r="C127" s="156" t="str">
        <f>VLOOKUP(B127,'[1]Прайс-лист'!B:D,2,0)</f>
        <v>м.п. сварочного шва</v>
      </c>
      <c r="D127" s="158">
        <f>13/5/6*12/24</f>
        <v>0.21666666666666667</v>
      </c>
      <c r="E127" s="209">
        <f>VLOOKUP(B127,'Прайс-лист работ'!B:E,4,0)</f>
        <v>0</v>
      </c>
      <c r="F127" s="159">
        <f t="shared" si="10"/>
        <v>0</v>
      </c>
    </row>
    <row r="128" spans="1:6" ht="27.6" outlineLevel="1" x14ac:dyDescent="0.3">
      <c r="A128" s="156"/>
      <c r="B128" s="157" t="s">
        <v>455</v>
      </c>
      <c r="C128" s="156" t="str">
        <f>VLOOKUP(B128,'[1]Прайс-лист'!B:D,2,0)</f>
        <v>м.кв.</v>
      </c>
      <c r="D128" s="158">
        <f>1/5/6*12/24</f>
        <v>1.6666666666666666E-2</v>
      </c>
      <c r="E128" s="209">
        <f>VLOOKUP(B128,'Прайс-лист работ'!B:E,4,0)</f>
        <v>0</v>
      </c>
      <c r="F128" s="159">
        <f t="shared" si="10"/>
        <v>0</v>
      </c>
    </row>
    <row r="129" spans="1:6" outlineLevel="1" x14ac:dyDescent="0.3">
      <c r="A129" s="174" t="s">
        <v>2410</v>
      </c>
      <c r="B129" s="170"/>
      <c r="C129" s="171"/>
      <c r="D129" s="172"/>
      <c r="E129" s="159"/>
      <c r="F129" s="168">
        <f>SUM(F124:F128)</f>
        <v>0</v>
      </c>
    </row>
    <row r="130" spans="1:6" ht="27.6" outlineLevel="1" x14ac:dyDescent="0.3">
      <c r="A130" s="170" t="s">
        <v>48</v>
      </c>
      <c r="B130" s="170"/>
      <c r="C130" s="171"/>
      <c r="D130" s="172"/>
      <c r="E130" s="159"/>
      <c r="F130" s="168"/>
    </row>
    <row r="131" spans="1:6" outlineLevel="1" x14ac:dyDescent="0.3">
      <c r="A131" s="156"/>
      <c r="B131" s="157" t="s">
        <v>1021</v>
      </c>
      <c r="C131" s="156" t="str">
        <f>VLOOKUP(B131,'[1]Прайс-лист'!B:D,2,0)</f>
        <v>шт.</v>
      </c>
      <c r="D131" s="158">
        <f>19/5/6*12/24</f>
        <v>0.31666666666666665</v>
      </c>
      <c r="E131" s="209">
        <f>VLOOKUP(B131,'Прайс-лист работ'!B:E,4,0)</f>
        <v>0</v>
      </c>
      <c r="F131" s="159">
        <f>E131*D131</f>
        <v>0</v>
      </c>
    </row>
    <row r="132" spans="1:6" outlineLevel="1" x14ac:dyDescent="0.3">
      <c r="A132" s="156"/>
      <c r="B132" s="157" t="s">
        <v>1020</v>
      </c>
      <c r="C132" s="156" t="str">
        <f>VLOOKUP(B132,'[1]Прайс-лист'!B:D,2,0)</f>
        <v>шт.</v>
      </c>
      <c r="D132" s="158">
        <f>19/5/6*12/24</f>
        <v>0.31666666666666665</v>
      </c>
      <c r="E132" s="209">
        <f>VLOOKUP(B132,'Прайс-лист работ'!B:E,4,0)</f>
        <v>0</v>
      </c>
      <c r="F132" s="159">
        <f>E132*D132</f>
        <v>0</v>
      </c>
    </row>
    <row r="133" spans="1:6" ht="27.6" outlineLevel="1" x14ac:dyDescent="0.3">
      <c r="A133" s="156"/>
      <c r="B133" s="157" t="s">
        <v>252</v>
      </c>
      <c r="C133" s="156" t="str">
        <f>VLOOKUP(B133,'[1]Прайс-лист'!B:D,2,0)</f>
        <v>м.куб.</v>
      </c>
      <c r="D133" s="158">
        <f>24.78/5/6*12/24</f>
        <v>0.41300000000000003</v>
      </c>
      <c r="E133" s="209">
        <f>VLOOKUP(B133,'Прайс-лист работ'!B:E,4,0)</f>
        <v>0</v>
      </c>
      <c r="F133" s="159">
        <f>E133*D133</f>
        <v>0</v>
      </c>
    </row>
    <row r="134" spans="1:6" ht="27.6" outlineLevel="1" x14ac:dyDescent="0.3">
      <c r="A134" s="156"/>
      <c r="B134" s="157" t="s">
        <v>250</v>
      </c>
      <c r="C134" s="156" t="str">
        <f>VLOOKUP(B134,'[1]Прайс-лист'!B:D,2,0)</f>
        <v>м.куб.</v>
      </c>
      <c r="D134" s="158">
        <f>1/5/6*12/24</f>
        <v>1.6666666666666666E-2</v>
      </c>
      <c r="E134" s="209">
        <f>VLOOKUP(B134,'Прайс-лист работ'!B:E,4,0)</f>
        <v>0</v>
      </c>
      <c r="F134" s="159">
        <f>E134*D134</f>
        <v>0</v>
      </c>
    </row>
    <row r="135" spans="1:6" outlineLevel="1" x14ac:dyDescent="0.3">
      <c r="A135" s="174" t="s">
        <v>2411</v>
      </c>
      <c r="B135" s="170"/>
      <c r="C135" s="171"/>
      <c r="D135" s="172"/>
      <c r="E135" s="159"/>
      <c r="F135" s="168">
        <f>SUM(F131:F134)</f>
        <v>0</v>
      </c>
    </row>
    <row r="136" spans="1:6" outlineLevel="1" x14ac:dyDescent="0.3">
      <c r="A136" s="174" t="s">
        <v>49</v>
      </c>
      <c r="B136" s="170"/>
      <c r="C136" s="171"/>
      <c r="D136" s="172"/>
      <c r="E136" s="159"/>
      <c r="F136" s="168"/>
    </row>
    <row r="137" spans="1:6" outlineLevel="1" x14ac:dyDescent="0.3">
      <c r="A137" s="156"/>
      <c r="B137" s="157" t="s">
        <v>467</v>
      </c>
      <c r="C137" s="156" t="str">
        <f>VLOOKUP(B137,'[1]Прайс-лист'!B:D,2,0)</f>
        <v>руб/км</v>
      </c>
      <c r="D137" s="162">
        <f>511/5/6*12/24</f>
        <v>8.5166666666666675</v>
      </c>
      <c r="E137" s="209">
        <f>VLOOKUP(B137,'Прайс-лист работ'!B:E,4,0)</f>
        <v>0</v>
      </c>
      <c r="F137" s="159">
        <f t="shared" ref="F137:F164" si="11">E137*D137</f>
        <v>0</v>
      </c>
    </row>
    <row r="138" spans="1:6" outlineLevel="1" x14ac:dyDescent="0.3">
      <c r="A138" s="156"/>
      <c r="B138" s="157" t="s">
        <v>50</v>
      </c>
      <c r="C138" s="156" t="str">
        <f>VLOOKUP(B138,'[1]Прайс-лист'!B:D,2,0)</f>
        <v>т.</v>
      </c>
      <c r="D138" s="158">
        <f>34/5/6*12/24</f>
        <v>0.56666666666666665</v>
      </c>
      <c r="E138" s="209">
        <f>VLOOKUP(B138,'Прайс-лист работ'!B:E,4,0)</f>
        <v>0</v>
      </c>
      <c r="F138" s="159">
        <f t="shared" si="11"/>
        <v>0</v>
      </c>
    </row>
    <row r="139" spans="1:6" ht="27.6" outlineLevel="1" x14ac:dyDescent="0.3">
      <c r="A139" s="156"/>
      <c r="B139" s="157" t="s">
        <v>1532</v>
      </c>
      <c r="C139" s="156" t="str">
        <f>VLOOKUP(B139,'[1]Прайс-лист'!B:D,2,0)</f>
        <v>м.п.</v>
      </c>
      <c r="D139" s="158">
        <f>99.45/5/6*12/24</f>
        <v>1.6575</v>
      </c>
      <c r="E139" s="209">
        <f>VLOOKUP(B139,'Прайс-лист работ'!B:E,4,0)</f>
        <v>0</v>
      </c>
      <c r="F139" s="159">
        <f t="shared" si="11"/>
        <v>0</v>
      </c>
    </row>
    <row r="140" spans="1:6" outlineLevel="1" x14ac:dyDescent="0.3">
      <c r="A140" s="156"/>
      <c r="B140" s="157" t="s">
        <v>663</v>
      </c>
      <c r="C140" s="156" t="str">
        <f>VLOOKUP(B140,'[1]Прайс-лист'!B:D,2,0)</f>
        <v>шт.</v>
      </c>
      <c r="D140" s="158">
        <f>3/5/6*12/24</f>
        <v>4.9999999999999996E-2</v>
      </c>
      <c r="E140" s="209">
        <f>VLOOKUP(B140,'Прайс-лист работ'!B:E,4,0)</f>
        <v>0</v>
      </c>
      <c r="F140" s="159">
        <f t="shared" si="11"/>
        <v>0</v>
      </c>
    </row>
    <row r="141" spans="1:6" ht="27.6" outlineLevel="1" x14ac:dyDescent="0.3">
      <c r="A141" s="156"/>
      <c r="B141" s="157" t="s">
        <v>254</v>
      </c>
      <c r="C141" s="156" t="str">
        <f>VLOOKUP(B141,'[1]Прайс-лист'!B:D,2,0)</f>
        <v>м.куб.</v>
      </c>
      <c r="D141" s="158">
        <f>12.1/5/6*12/24</f>
        <v>0.20166666666666666</v>
      </c>
      <c r="E141" s="209">
        <f>VLOOKUP(B141,'Прайс-лист работ'!B:E,4,0)</f>
        <v>0</v>
      </c>
      <c r="F141" s="159">
        <f t="shared" si="11"/>
        <v>0</v>
      </c>
    </row>
    <row r="142" spans="1:6" ht="27.6" outlineLevel="1" x14ac:dyDescent="0.3">
      <c r="A142" s="156"/>
      <c r="B142" s="157" t="s">
        <v>256</v>
      </c>
      <c r="C142" s="156" t="str">
        <f>VLOOKUP(B142,'[1]Прайс-лист'!B:D,2,0)</f>
        <v>шт.</v>
      </c>
      <c r="D142" s="162">
        <f>12/5/6*12/24</f>
        <v>0.19999999999999998</v>
      </c>
      <c r="E142" s="209">
        <f>VLOOKUP(B142,'Прайс-лист работ'!B:E,4,0)</f>
        <v>0</v>
      </c>
      <c r="F142" s="159">
        <f t="shared" si="11"/>
        <v>0</v>
      </c>
    </row>
    <row r="143" spans="1:6" outlineLevel="1" x14ac:dyDescent="0.3">
      <c r="A143" s="156"/>
      <c r="B143" s="157" t="s">
        <v>1202</v>
      </c>
      <c r="C143" s="156" t="str">
        <f>VLOOKUP(B143,'[1]Прайс-лист'!B:D,2,0)</f>
        <v>сутки</v>
      </c>
      <c r="D143" s="162">
        <f>4/5/6*12/24</f>
        <v>6.6666666666666666E-2</v>
      </c>
      <c r="E143" s="209">
        <f>VLOOKUP(B143,'Прайс-лист работ'!B:E,4,0)</f>
        <v>0</v>
      </c>
      <c r="F143" s="159">
        <f t="shared" si="11"/>
        <v>0</v>
      </c>
    </row>
    <row r="144" spans="1:6" outlineLevel="1" x14ac:dyDescent="0.3">
      <c r="A144" s="156"/>
      <c r="B144" s="157" t="s">
        <v>51</v>
      </c>
      <c r="C144" s="156" t="str">
        <f>VLOOKUP(B144,'[1]Прайс-лист'!B:D,2,0)</f>
        <v>шт.</v>
      </c>
      <c r="D144" s="162">
        <f>5/5/6*12/24</f>
        <v>8.3333333333333329E-2</v>
      </c>
      <c r="E144" s="209">
        <f>VLOOKUP(B144,'Прайс-лист работ'!B:E,4,0)</f>
        <v>0</v>
      </c>
      <c r="F144" s="159">
        <f t="shared" si="11"/>
        <v>0</v>
      </c>
    </row>
    <row r="145" spans="1:6" outlineLevel="1" x14ac:dyDescent="0.3">
      <c r="A145" s="156"/>
      <c r="B145" s="157" t="s">
        <v>650</v>
      </c>
      <c r="C145" s="156" t="str">
        <f>VLOOKUP(B145,'[1]Прайс-лист'!B:D,2,0)</f>
        <v>шт.</v>
      </c>
      <c r="D145" s="162">
        <f>51/5/6*12/24</f>
        <v>0.85</v>
      </c>
      <c r="E145" s="209">
        <f>VLOOKUP(B145,'Прайс-лист работ'!B:E,4,0)</f>
        <v>0</v>
      </c>
      <c r="F145" s="159">
        <f t="shared" si="11"/>
        <v>0</v>
      </c>
    </row>
    <row r="146" spans="1:6" outlineLevel="1" x14ac:dyDescent="0.3">
      <c r="A146" s="156"/>
      <c r="B146" s="157" t="s">
        <v>2281</v>
      </c>
      <c r="C146" s="156" t="str">
        <f>VLOOKUP(B146,'[1]Прайс-лист'!B:D,2,0)</f>
        <v>услуга</v>
      </c>
      <c r="D146" s="158">
        <f>2/5/6*12/24</f>
        <v>3.3333333333333333E-2</v>
      </c>
      <c r="E146" s="209">
        <f>VLOOKUP(B146,'Прайс-лист работ'!B:E,4,0)</f>
        <v>0</v>
      </c>
      <c r="F146" s="159">
        <f t="shared" si="11"/>
        <v>0</v>
      </c>
    </row>
    <row r="147" spans="1:6" ht="55.2" outlineLevel="1" x14ac:dyDescent="0.3">
      <c r="A147" s="156"/>
      <c r="B147" s="157" t="s">
        <v>653</v>
      </c>
      <c r="C147" s="156" t="str">
        <f>VLOOKUP(B147,'[1]Прайс-лист'!B:D,2,0)</f>
        <v>шт.</v>
      </c>
      <c r="D147" s="158">
        <f>55/5/6*12/24</f>
        <v>0.91666666666666663</v>
      </c>
      <c r="E147" s="209">
        <f>VLOOKUP(B147,'Прайс-лист работ'!B:E,4,0)</f>
        <v>0</v>
      </c>
      <c r="F147" s="159">
        <f t="shared" si="11"/>
        <v>0</v>
      </c>
    </row>
    <row r="148" spans="1:6" outlineLevel="1" x14ac:dyDescent="0.3">
      <c r="A148" s="156"/>
      <c r="B148" s="157" t="s">
        <v>52</v>
      </c>
      <c r="C148" s="156" t="str">
        <f>VLOOKUP(B148,'[1]Прайс-лист'!B:D,2,0)</f>
        <v>шт.</v>
      </c>
      <c r="D148" s="158">
        <f>2/5/6*12/24</f>
        <v>3.3333333333333333E-2</v>
      </c>
      <c r="E148" s="209">
        <f>VLOOKUP(B148,'Прайс-лист работ'!B:E,4,0)</f>
        <v>0</v>
      </c>
      <c r="F148" s="159">
        <f t="shared" si="11"/>
        <v>0</v>
      </c>
    </row>
    <row r="149" spans="1:6" ht="27.6" outlineLevel="1" x14ac:dyDescent="0.3">
      <c r="A149" s="156"/>
      <c r="B149" s="157" t="s">
        <v>610</v>
      </c>
      <c r="C149" s="156" t="str">
        <f>VLOOKUP(B149,'[1]Прайс-лист'!B:D,2,0)</f>
        <v>шт.</v>
      </c>
      <c r="D149" s="162">
        <f>39/5/6*12/24</f>
        <v>0.65</v>
      </c>
      <c r="E149" s="209">
        <f>VLOOKUP(B149,'Прайс-лист работ'!B:E,4,0)</f>
        <v>0</v>
      </c>
      <c r="F149" s="159">
        <f t="shared" si="11"/>
        <v>0</v>
      </c>
    </row>
    <row r="150" spans="1:6" ht="27.6" outlineLevel="1" x14ac:dyDescent="0.3">
      <c r="A150" s="156"/>
      <c r="B150" s="157" t="s">
        <v>616</v>
      </c>
      <c r="C150" s="156" t="str">
        <f>VLOOKUP(B150,'[1]Прайс-лист'!B:D,2,0)</f>
        <v>шт.</v>
      </c>
      <c r="D150" s="158">
        <f>29/5/6*12/24</f>
        <v>0.48333333333333334</v>
      </c>
      <c r="E150" s="209">
        <f>VLOOKUP(B150,'Прайс-лист работ'!B:E,4,0)</f>
        <v>0</v>
      </c>
      <c r="F150" s="159">
        <f t="shared" si="11"/>
        <v>0</v>
      </c>
    </row>
    <row r="151" spans="1:6" outlineLevel="1" x14ac:dyDescent="0.3">
      <c r="A151" s="156"/>
      <c r="B151" s="157" t="s">
        <v>253</v>
      </c>
      <c r="C151" s="156" t="str">
        <f>VLOOKUP(B151,'[1]Прайс-лист'!B:D,2,0)</f>
        <v>м.п.</v>
      </c>
      <c r="D151" s="158">
        <f>21.55/5/6*12/24</f>
        <v>0.35916666666666669</v>
      </c>
      <c r="E151" s="209">
        <f>VLOOKUP(B151,'Прайс-лист работ'!B:E,4,0)</f>
        <v>0</v>
      </c>
      <c r="F151" s="159">
        <f t="shared" si="11"/>
        <v>0</v>
      </c>
    </row>
    <row r="152" spans="1:6" ht="41.4" outlineLevel="1" x14ac:dyDescent="0.3">
      <c r="A152" s="156"/>
      <c r="B152" s="157" t="s">
        <v>646</v>
      </c>
      <c r="C152" s="156" t="str">
        <f>VLOOKUP(B152,'[1]Прайс-лист'!B:D,2,0)</f>
        <v>час</v>
      </c>
      <c r="D152" s="158">
        <f>11.35/5/6*12/24</f>
        <v>0.18916666666666668</v>
      </c>
      <c r="E152" s="209">
        <f>VLOOKUP(B152,'Прайс-лист работ'!B:E,4,0)</f>
        <v>0</v>
      </c>
      <c r="F152" s="159">
        <f t="shared" si="11"/>
        <v>0</v>
      </c>
    </row>
    <row r="153" spans="1:6" ht="27.6" outlineLevel="1" x14ac:dyDescent="0.3">
      <c r="A153" s="156"/>
      <c r="B153" s="157" t="s">
        <v>1477</v>
      </c>
      <c r="C153" s="156" t="str">
        <f>VLOOKUP(B153,'[1]Прайс-лист'!B:D,2,0)</f>
        <v>м.кв.</v>
      </c>
      <c r="D153" s="158">
        <f>14/5/6*12/24</f>
        <v>0.23333333333333331</v>
      </c>
      <c r="E153" s="209">
        <f>VLOOKUP(B153,'Прайс-лист работ'!B:E,4,0)</f>
        <v>0</v>
      </c>
      <c r="F153" s="159">
        <f t="shared" si="11"/>
        <v>0</v>
      </c>
    </row>
    <row r="154" spans="1:6" outlineLevel="1" x14ac:dyDescent="0.3">
      <c r="A154" s="156"/>
      <c r="B154" s="157" t="s">
        <v>255</v>
      </c>
      <c r="C154" s="156" t="str">
        <f>VLOOKUP(B154,'[1]Прайс-лист'!B:D,2,0)</f>
        <v>шт.</v>
      </c>
      <c r="D154" s="158">
        <f>41/5/6*12/24</f>
        <v>0.68333333333333324</v>
      </c>
      <c r="E154" s="209">
        <f>VLOOKUP(B154,'Прайс-лист работ'!B:E,4,0)</f>
        <v>0</v>
      </c>
      <c r="F154" s="159">
        <f t="shared" si="11"/>
        <v>0</v>
      </c>
    </row>
    <row r="155" spans="1:6" outlineLevel="1" x14ac:dyDescent="0.3">
      <c r="A155" s="156"/>
      <c r="B155" s="157" t="s">
        <v>588</v>
      </c>
      <c r="C155" s="156" t="str">
        <f>VLOOKUP(B155,'[1]Прайс-лист'!B:D,2,0)</f>
        <v>м.кв.</v>
      </c>
      <c r="D155" s="158">
        <f>13/5/6*12/24</f>
        <v>0.21666666666666667</v>
      </c>
      <c r="E155" s="209">
        <f>VLOOKUP(B155,'Прайс-лист работ'!B:E,4,0)</f>
        <v>0</v>
      </c>
      <c r="F155" s="159">
        <f t="shared" si="11"/>
        <v>0</v>
      </c>
    </row>
    <row r="156" spans="1:6" ht="41.4" outlineLevel="1" x14ac:dyDescent="0.3">
      <c r="A156" s="156"/>
      <c r="B156" s="157" t="s">
        <v>1119</v>
      </c>
      <c r="C156" s="156" t="str">
        <f>VLOOKUP(B156,'[1]Прайс-лист'!B:D,2,0)</f>
        <v>шт.</v>
      </c>
      <c r="D156" s="158">
        <f>12/5/6*12/24</f>
        <v>0.19999999999999998</v>
      </c>
      <c r="E156" s="209">
        <f>VLOOKUP(B156,'Прайс-лист работ'!B:E,4,0)</f>
        <v>0</v>
      </c>
      <c r="F156" s="159">
        <f t="shared" si="11"/>
        <v>0</v>
      </c>
    </row>
    <row r="157" spans="1:6" ht="27.6" outlineLevel="1" x14ac:dyDescent="0.3">
      <c r="A157" s="156"/>
      <c r="B157" s="157" t="s">
        <v>586</v>
      </c>
      <c r="C157" s="156" t="str">
        <f>VLOOKUP(B157,'[1]Прайс-лист'!B:D,2,0)</f>
        <v>м.кв.</v>
      </c>
      <c r="D157" s="158">
        <f>6.9/5/6*12/24</f>
        <v>0.115</v>
      </c>
      <c r="E157" s="209">
        <f>VLOOKUP(B157,'Прайс-лист работ'!B:E,4,0)</f>
        <v>0</v>
      </c>
      <c r="F157" s="159">
        <f t="shared" si="11"/>
        <v>0</v>
      </c>
    </row>
    <row r="158" spans="1:6" outlineLevel="1" x14ac:dyDescent="0.3">
      <c r="A158" s="156"/>
      <c r="B158" s="157" t="s">
        <v>419</v>
      </c>
      <c r="C158" s="156" t="str">
        <f>VLOOKUP(B158,'[1]Прайс-лист'!B:D,2,0)</f>
        <v>шт.</v>
      </c>
      <c r="D158" s="158">
        <f>36/5/6*12/24</f>
        <v>0.6</v>
      </c>
      <c r="E158" s="209">
        <f>VLOOKUP(B158,'Прайс-лист работ'!B:E,4,0)</f>
        <v>0</v>
      </c>
      <c r="F158" s="159">
        <f t="shared" si="11"/>
        <v>0</v>
      </c>
    </row>
    <row r="159" spans="1:6" ht="27.6" outlineLevel="1" x14ac:dyDescent="0.3">
      <c r="A159" s="156"/>
      <c r="B159" s="157" t="s">
        <v>420</v>
      </c>
      <c r="C159" s="156" t="str">
        <f>VLOOKUP(B159,'[1]Прайс-лист'!B:D,2,0)</f>
        <v>см.кв</v>
      </c>
      <c r="D159" s="158">
        <f>32/5/6*12/24</f>
        <v>0.53333333333333333</v>
      </c>
      <c r="E159" s="209">
        <f>VLOOKUP(B159,'Прайс-лист работ'!B:E,4,0)</f>
        <v>0</v>
      </c>
      <c r="F159" s="159">
        <f t="shared" si="11"/>
        <v>0</v>
      </c>
    </row>
    <row r="160" spans="1:6" ht="27.6" outlineLevel="1" x14ac:dyDescent="0.3">
      <c r="A160" s="156"/>
      <c r="B160" s="157" t="s">
        <v>1553</v>
      </c>
      <c r="C160" s="156" t="str">
        <f>VLOOKUP(B160,'[1]Прайс-лист'!B:D,2,0)</f>
        <v>шт.</v>
      </c>
      <c r="D160" s="158">
        <f>8/5/6*12/24</f>
        <v>0.13333333333333333</v>
      </c>
      <c r="E160" s="209">
        <f>VLOOKUP(B160,'Прайс-лист работ'!B:E,4,0)</f>
        <v>0</v>
      </c>
      <c r="F160" s="159">
        <f t="shared" si="11"/>
        <v>0</v>
      </c>
    </row>
    <row r="161" spans="1:6" ht="27.6" outlineLevel="1" x14ac:dyDescent="0.3">
      <c r="A161" s="156"/>
      <c r="B161" s="157" t="s">
        <v>1077</v>
      </c>
      <c r="C161" s="156" t="str">
        <f>VLOOKUP(B161,'[1]Прайс-лист'!B:D,2,0)</f>
        <v>м.пог. Элемента</v>
      </c>
      <c r="D161" s="158">
        <f>10.9/5/6*12/24</f>
        <v>0.18166666666666667</v>
      </c>
      <c r="E161" s="209">
        <f>VLOOKUP(B161,'Прайс-лист работ'!B:E,4,0)</f>
        <v>0</v>
      </c>
      <c r="F161" s="159">
        <f t="shared" si="11"/>
        <v>0</v>
      </c>
    </row>
    <row r="162" spans="1:6" outlineLevel="1" x14ac:dyDescent="0.3">
      <c r="A162" s="156"/>
      <c r="B162" s="157" t="s">
        <v>1200</v>
      </c>
      <c r="C162" s="156" t="str">
        <f>VLOOKUP(B162,'[1]Прайс-лист'!B:D,2,0)</f>
        <v>шт.</v>
      </c>
      <c r="D162" s="158">
        <f>12/5/6*12/24</f>
        <v>0.19999999999999998</v>
      </c>
      <c r="E162" s="209">
        <f>VLOOKUP(B162,'Прайс-лист работ'!B:E,4,0)</f>
        <v>0</v>
      </c>
      <c r="F162" s="159">
        <f t="shared" si="11"/>
        <v>0</v>
      </c>
    </row>
    <row r="163" spans="1:6" outlineLevel="1" x14ac:dyDescent="0.3">
      <c r="A163" s="156"/>
      <c r="B163" s="157" t="s">
        <v>652</v>
      </c>
      <c r="C163" s="156" t="str">
        <f>VLOOKUP(B163,'[1]Прайс-лист'!B:D,2,0)</f>
        <v>услуга</v>
      </c>
      <c r="D163" s="158">
        <f>12/5/6*12/24</f>
        <v>0.19999999999999998</v>
      </c>
      <c r="E163" s="209">
        <f>VLOOKUP(B163,'Прайс-лист работ'!B:E,4,0)</f>
        <v>0</v>
      </c>
      <c r="F163" s="159">
        <f t="shared" si="11"/>
        <v>0</v>
      </c>
    </row>
    <row r="164" spans="1:6" ht="27.6" outlineLevel="1" x14ac:dyDescent="0.3">
      <c r="A164" s="156"/>
      <c r="B164" s="157" t="s">
        <v>1553</v>
      </c>
      <c r="C164" s="156" t="str">
        <f>VLOOKUP(B164,'[1]Прайс-лист'!B:D,2,0)</f>
        <v>шт.</v>
      </c>
      <c r="D164" s="158">
        <f>5/5/6*12/24</f>
        <v>8.3333333333333329E-2</v>
      </c>
      <c r="E164" s="209">
        <f>VLOOKUP(B164,'Прайс-лист работ'!B:E,4,0)</f>
        <v>0</v>
      </c>
      <c r="F164" s="159">
        <f t="shared" si="11"/>
        <v>0</v>
      </c>
    </row>
    <row r="165" spans="1:6" outlineLevel="1" x14ac:dyDescent="0.3">
      <c r="A165" s="174" t="s">
        <v>2412</v>
      </c>
      <c r="B165" s="170"/>
      <c r="C165" s="171"/>
      <c r="D165" s="172"/>
      <c r="E165" s="159"/>
      <c r="F165" s="168">
        <f>SUM(F137:F164)</f>
        <v>0</v>
      </c>
    </row>
    <row r="166" spans="1:6" x14ac:dyDescent="0.3">
      <c r="A166" s="175" t="s">
        <v>2413</v>
      </c>
      <c r="B166" s="176"/>
      <c r="C166" s="177"/>
      <c r="D166" s="178"/>
      <c r="E166" s="159"/>
      <c r="F166" s="179">
        <f>F165+F135+F129+F122+F115+F107+F97+F81+F73+F57+F49+F40+F33</f>
        <v>0</v>
      </c>
    </row>
    <row r="167" spans="1:6" outlineLevel="1" x14ac:dyDescent="0.3">
      <c r="A167" s="180" t="s">
        <v>55</v>
      </c>
      <c r="B167" s="181"/>
      <c r="C167" s="181"/>
      <c r="D167" s="182"/>
      <c r="E167" s="159"/>
      <c r="F167" s="183"/>
    </row>
    <row r="168" spans="1:6" outlineLevel="1" x14ac:dyDescent="0.3">
      <c r="A168" s="174" t="s">
        <v>56</v>
      </c>
      <c r="B168" s="165"/>
      <c r="C168" s="165"/>
      <c r="D168" s="184"/>
      <c r="E168" s="159"/>
      <c r="F168" s="185"/>
    </row>
    <row r="169" spans="1:6" outlineLevel="1" x14ac:dyDescent="0.3">
      <c r="A169" s="156"/>
      <c r="B169" s="157" t="s">
        <v>79</v>
      </c>
      <c r="C169" s="156" t="str">
        <f>VLOOKUP(B169,'[1]Прайс-лист'!B:D,2,0)</f>
        <v>шт.</v>
      </c>
      <c r="D169" s="158">
        <f>8/5/6*12/24</f>
        <v>0.13333333333333333</v>
      </c>
      <c r="E169" s="209">
        <f>VLOOKUP(B169,'Прайс-лист работ'!B:E,4,0)</f>
        <v>0</v>
      </c>
      <c r="F169" s="163">
        <f t="shared" ref="F169:F208" si="12">E169*D169</f>
        <v>0</v>
      </c>
    </row>
    <row r="170" spans="1:6" outlineLevel="1" x14ac:dyDescent="0.3">
      <c r="A170" s="156"/>
      <c r="B170" s="157" t="s">
        <v>2333</v>
      </c>
      <c r="C170" s="156" t="str">
        <f>VLOOKUP(B170,'[1]Прайс-лист'!B:D,2,0)</f>
        <v>шт.</v>
      </c>
      <c r="D170" s="158">
        <f>6/5/6*12/24</f>
        <v>9.9999999999999992E-2</v>
      </c>
      <c r="E170" s="209">
        <f>VLOOKUP(B170,'Прайс-лист работ'!B:E,4,0)</f>
        <v>0</v>
      </c>
      <c r="F170" s="163">
        <f t="shared" si="12"/>
        <v>0</v>
      </c>
    </row>
    <row r="171" spans="1:6" outlineLevel="1" x14ac:dyDescent="0.3">
      <c r="A171" s="156"/>
      <c r="B171" s="157" t="s">
        <v>2334</v>
      </c>
      <c r="C171" s="156" t="str">
        <f>VLOOKUP(B171,'[1]Прайс-лист'!B:D,2,0)</f>
        <v>шт.</v>
      </c>
      <c r="D171" s="158">
        <f>16/5/6*12/24</f>
        <v>0.26666666666666666</v>
      </c>
      <c r="E171" s="209">
        <f>VLOOKUP(B171,'Прайс-лист работ'!B:E,4,0)</f>
        <v>0</v>
      </c>
      <c r="F171" s="163">
        <f t="shared" si="12"/>
        <v>0</v>
      </c>
    </row>
    <row r="172" spans="1:6" outlineLevel="1" x14ac:dyDescent="0.3">
      <c r="A172" s="156"/>
      <c r="B172" s="157" t="s">
        <v>2336</v>
      </c>
      <c r="C172" s="156" t="str">
        <f>VLOOKUP(B172,'[1]Прайс-лист'!B:D,2,0)</f>
        <v>шт.</v>
      </c>
      <c r="D172" s="158">
        <f>5/5/6*12/24</f>
        <v>8.3333333333333329E-2</v>
      </c>
      <c r="E172" s="209">
        <f>VLOOKUP(B172,'Прайс-лист работ'!B:E,4,0)</f>
        <v>0</v>
      </c>
      <c r="F172" s="163">
        <f t="shared" si="12"/>
        <v>0</v>
      </c>
    </row>
    <row r="173" spans="1:6" outlineLevel="1" x14ac:dyDescent="0.3">
      <c r="A173" s="156"/>
      <c r="B173" s="157" t="s">
        <v>2325</v>
      </c>
      <c r="C173" s="156" t="str">
        <f>VLOOKUP(B173,'[1]Прайс-лист'!B:D,2,0)</f>
        <v>шт.</v>
      </c>
      <c r="D173" s="158">
        <f>5/5/6*12/24</f>
        <v>8.3333333333333329E-2</v>
      </c>
      <c r="E173" s="209">
        <f>VLOOKUP(B173,'Прайс-лист работ'!B:E,4,0)</f>
        <v>0</v>
      </c>
      <c r="F173" s="163">
        <f t="shared" si="12"/>
        <v>0</v>
      </c>
    </row>
    <row r="174" spans="1:6" outlineLevel="1" x14ac:dyDescent="0.3">
      <c r="A174" s="156"/>
      <c r="B174" s="157" t="s">
        <v>2327</v>
      </c>
      <c r="C174" s="156" t="str">
        <f>VLOOKUP(B174,'[1]Прайс-лист'!B:D,2,0)</f>
        <v>шт.</v>
      </c>
      <c r="D174" s="158">
        <f>2/5/6*12/24</f>
        <v>3.3333333333333333E-2</v>
      </c>
      <c r="E174" s="209">
        <f>VLOOKUP(B174,'Прайс-лист работ'!B:E,4,0)</f>
        <v>0</v>
      </c>
      <c r="F174" s="163">
        <f t="shared" si="12"/>
        <v>0</v>
      </c>
    </row>
    <row r="175" spans="1:6" outlineLevel="1" x14ac:dyDescent="0.3">
      <c r="A175" s="160"/>
      <c r="B175" s="161" t="s">
        <v>1083</v>
      </c>
      <c r="C175" s="160" t="str">
        <f>VLOOKUP(B175,'[1]Прайс-лист'!B:D,2,0)</f>
        <v>шт.</v>
      </c>
      <c r="D175" s="162">
        <f>301/5/6*12/24</f>
        <v>5.0166666666666666</v>
      </c>
      <c r="E175" s="209">
        <f>VLOOKUP(B175,'Прайс-лист работ'!B:E,4,0)</f>
        <v>0</v>
      </c>
      <c r="F175" s="163">
        <f t="shared" si="12"/>
        <v>0</v>
      </c>
    </row>
    <row r="176" spans="1:6" ht="27.6" outlineLevel="1" x14ac:dyDescent="0.3">
      <c r="A176" s="160"/>
      <c r="B176" s="157" t="s">
        <v>478</v>
      </c>
      <c r="C176" s="156" t="str">
        <f>VLOOKUP(B176,'[1]Прайс-лист'!B:D,2,0)</f>
        <v>шт.</v>
      </c>
      <c r="D176" s="158">
        <f>73/5/6*12/24</f>
        <v>1.2166666666666666</v>
      </c>
      <c r="E176" s="209">
        <f>VLOOKUP(B176,'Прайс-лист работ'!B:E,4,0)</f>
        <v>0</v>
      </c>
      <c r="F176" s="163">
        <f t="shared" si="12"/>
        <v>0</v>
      </c>
    </row>
    <row r="177" spans="1:6" ht="27.6" outlineLevel="1" x14ac:dyDescent="0.3">
      <c r="A177" s="160"/>
      <c r="B177" s="157" t="s">
        <v>1039</v>
      </c>
      <c r="C177" s="156" t="str">
        <f>VLOOKUP(B177,'[1]Прайс-лист'!B:D,2,0)</f>
        <v>шт.</v>
      </c>
      <c r="D177" s="158">
        <f>38/5/6*12/24</f>
        <v>0.6333333333333333</v>
      </c>
      <c r="E177" s="209">
        <f>VLOOKUP(B177,'Прайс-лист работ'!B:E,4,0)</f>
        <v>0</v>
      </c>
      <c r="F177" s="163">
        <f t="shared" si="12"/>
        <v>0</v>
      </c>
    </row>
    <row r="178" spans="1:6" ht="27.6" outlineLevel="1" x14ac:dyDescent="0.3">
      <c r="A178" s="160"/>
      <c r="B178" s="161" t="s">
        <v>1160</v>
      </c>
      <c r="C178" s="156" t="str">
        <f>VLOOKUP(B178,'[1]Прайс-лист'!B:D,2,0)</f>
        <v>шт.</v>
      </c>
      <c r="D178" s="158">
        <f>51/5/6*12/24</f>
        <v>0.85</v>
      </c>
      <c r="E178" s="209">
        <f>VLOOKUP(B178,'Прайс-лист работ'!B:E,4,0)</f>
        <v>0</v>
      </c>
      <c r="F178" s="163">
        <f t="shared" si="12"/>
        <v>0</v>
      </c>
    </row>
    <row r="179" spans="1:6" ht="27.6" outlineLevel="1" x14ac:dyDescent="0.3">
      <c r="A179" s="160"/>
      <c r="B179" s="161" t="s">
        <v>1161</v>
      </c>
      <c r="C179" s="156" t="str">
        <f>VLOOKUP(B179,'[1]Прайс-лист'!B:D,2,0)</f>
        <v>шт.</v>
      </c>
      <c r="D179" s="158">
        <f>36/5/6*12/24</f>
        <v>0.6</v>
      </c>
      <c r="E179" s="209">
        <f>VLOOKUP(B179,'Прайс-лист работ'!B:E,4,0)</f>
        <v>0</v>
      </c>
      <c r="F179" s="163">
        <f t="shared" si="12"/>
        <v>0</v>
      </c>
    </row>
    <row r="180" spans="1:6" outlineLevel="1" x14ac:dyDescent="0.3">
      <c r="A180" s="156"/>
      <c r="B180" s="157" t="s">
        <v>275</v>
      </c>
      <c r="C180" s="156" t="str">
        <f>VLOOKUP(B180,'[1]Прайс-лист'!B:D,2,0)</f>
        <v>шт.</v>
      </c>
      <c r="D180" s="158">
        <f>14/5/6*12/24</f>
        <v>0.23333333333333331</v>
      </c>
      <c r="E180" s="209">
        <f>VLOOKUP(B180,'Прайс-лист работ'!B:E,4,0)</f>
        <v>0</v>
      </c>
      <c r="F180" s="163">
        <f t="shared" si="12"/>
        <v>0</v>
      </c>
    </row>
    <row r="181" spans="1:6" outlineLevel="1" x14ac:dyDescent="0.3">
      <c r="A181" s="160"/>
      <c r="B181" s="157" t="s">
        <v>490</v>
      </c>
      <c r="C181" s="156" t="str">
        <f>VLOOKUP(B181,'[1]Прайс-лист'!B:D,2,0)</f>
        <v>уп.</v>
      </c>
      <c r="D181" s="158">
        <f>35/5/6*12/24</f>
        <v>0.58333333333333337</v>
      </c>
      <c r="E181" s="209">
        <f>VLOOKUP(B181,'Прайс-лист работ'!B:E,4,0)</f>
        <v>0</v>
      </c>
      <c r="F181" s="163">
        <f t="shared" si="12"/>
        <v>0</v>
      </c>
    </row>
    <row r="182" spans="1:6" outlineLevel="1" x14ac:dyDescent="0.3">
      <c r="A182" s="156"/>
      <c r="B182" s="157" t="s">
        <v>65</v>
      </c>
      <c r="C182" s="156" t="str">
        <f>VLOOKUP(B182,'[1]Прайс-лист'!B:D,2,0)</f>
        <v>м.п.</v>
      </c>
      <c r="D182" s="158">
        <f>228/5/6*12/24</f>
        <v>3.8000000000000003</v>
      </c>
      <c r="E182" s="209">
        <f>VLOOKUP(B182,'Прайс-лист работ'!B:E,4,0)</f>
        <v>0</v>
      </c>
      <c r="F182" s="163">
        <f t="shared" si="12"/>
        <v>0</v>
      </c>
    </row>
    <row r="183" spans="1:6" outlineLevel="1" x14ac:dyDescent="0.3">
      <c r="A183" s="156"/>
      <c r="B183" s="157" t="s">
        <v>1090</v>
      </c>
      <c r="C183" s="156" t="str">
        <f>VLOOKUP(B183,'[1]Прайс-лист'!B:D,2,0)</f>
        <v>м.п.</v>
      </c>
      <c r="D183" s="158">
        <f>50/5/6*12/24</f>
        <v>0.83333333333333337</v>
      </c>
      <c r="E183" s="209">
        <f>VLOOKUP(B183,'Прайс-лист работ'!B:E,4,0)</f>
        <v>0</v>
      </c>
      <c r="F183" s="163">
        <f t="shared" si="12"/>
        <v>0</v>
      </c>
    </row>
    <row r="184" spans="1:6" outlineLevel="1" x14ac:dyDescent="0.3">
      <c r="A184" s="156"/>
      <c r="B184" s="157" t="s">
        <v>1135</v>
      </c>
      <c r="C184" s="156" t="str">
        <f>VLOOKUP(B184,'[1]Прайс-лист'!B:D,2,0)</f>
        <v>м.п.</v>
      </c>
      <c r="D184" s="158">
        <f>20*12/24</f>
        <v>10</v>
      </c>
      <c r="E184" s="209">
        <f>VLOOKUP(B184,'Прайс-лист работ'!B:E,4,0)</f>
        <v>0</v>
      </c>
      <c r="F184" s="163">
        <f t="shared" si="12"/>
        <v>0</v>
      </c>
    </row>
    <row r="185" spans="1:6" outlineLevel="1" x14ac:dyDescent="0.3">
      <c r="A185" s="156"/>
      <c r="B185" s="157" t="s">
        <v>259</v>
      </c>
      <c r="C185" s="156" t="str">
        <f>VLOOKUP(B185,'[1]Прайс-лист'!B:D,2,0)</f>
        <v>м.п.</v>
      </c>
      <c r="D185" s="158">
        <f>67/5/6*12/24</f>
        <v>1.1166666666666667</v>
      </c>
      <c r="E185" s="209">
        <f>VLOOKUP(B185,'Прайс-лист работ'!B:E,4,0)</f>
        <v>0</v>
      </c>
      <c r="F185" s="163">
        <f t="shared" si="12"/>
        <v>0</v>
      </c>
    </row>
    <row r="186" spans="1:6" outlineLevel="1" x14ac:dyDescent="0.3">
      <c r="A186" s="156"/>
      <c r="B186" s="157" t="s">
        <v>1204</v>
      </c>
      <c r="C186" s="156" t="str">
        <f>VLOOKUP(B186,'[1]Прайс-лист'!B:D,2,0)</f>
        <v>шт.</v>
      </c>
      <c r="D186" s="158">
        <f>15.25/5/6*12/24</f>
        <v>0.25416666666666665</v>
      </c>
      <c r="E186" s="209">
        <f>VLOOKUP(B186,'Прайс-лист работ'!B:E,4,0)</f>
        <v>0</v>
      </c>
      <c r="F186" s="163">
        <f t="shared" si="12"/>
        <v>0</v>
      </c>
    </row>
    <row r="187" spans="1:6" outlineLevel="1" x14ac:dyDescent="0.3">
      <c r="A187" s="156"/>
      <c r="B187" s="157" t="s">
        <v>1203</v>
      </c>
      <c r="C187" s="156" t="str">
        <f>VLOOKUP(B187,'[1]Прайс-лист'!B:D,2,0)</f>
        <v>м.п.</v>
      </c>
      <c r="D187" s="158">
        <f>10.6/5/6*12/24</f>
        <v>0.17666666666666667</v>
      </c>
      <c r="E187" s="209">
        <f>VLOOKUP(B187,'Прайс-лист работ'!B:E,4,0)</f>
        <v>0</v>
      </c>
      <c r="F187" s="163">
        <f t="shared" si="12"/>
        <v>0</v>
      </c>
    </row>
    <row r="188" spans="1:6" outlineLevel="1" x14ac:dyDescent="0.3">
      <c r="A188" s="160"/>
      <c r="B188" s="157" t="s">
        <v>269</v>
      </c>
      <c r="C188" s="156" t="str">
        <f>VLOOKUP(B188,'[1]Прайс-лист'!B:D,2,0)</f>
        <v>м.п.</v>
      </c>
      <c r="D188" s="158">
        <f>74/5/6*12/24</f>
        <v>1.2333333333333334</v>
      </c>
      <c r="E188" s="209">
        <f>VLOOKUP(B188,'Прайс-лист работ'!B:E,4,0)</f>
        <v>0</v>
      </c>
      <c r="F188" s="163">
        <f t="shared" si="12"/>
        <v>0</v>
      </c>
    </row>
    <row r="189" spans="1:6" outlineLevel="1" x14ac:dyDescent="0.3">
      <c r="A189" s="160"/>
      <c r="B189" s="161" t="s">
        <v>271</v>
      </c>
      <c r="C189" s="156" t="str">
        <f>VLOOKUP(B189,'[1]Прайс-лист'!B:D,2,0)</f>
        <v>м.п.</v>
      </c>
      <c r="D189" s="158">
        <f>114/5/6*12/24</f>
        <v>1.9000000000000001</v>
      </c>
      <c r="E189" s="209">
        <f>VLOOKUP(B189,'Прайс-лист работ'!B:E,4,0)</f>
        <v>0</v>
      </c>
      <c r="F189" s="163">
        <f t="shared" si="12"/>
        <v>0</v>
      </c>
    </row>
    <row r="190" spans="1:6" outlineLevel="1" x14ac:dyDescent="0.3">
      <c r="A190" s="160"/>
      <c r="B190" s="161" t="s">
        <v>1090</v>
      </c>
      <c r="C190" s="156" t="str">
        <f>VLOOKUP(B190,'[1]Прайс-лист'!B:D,2,0)</f>
        <v>м.п.</v>
      </c>
      <c r="D190" s="158">
        <f>65/5/6*12/24</f>
        <v>1.0833333333333333</v>
      </c>
      <c r="E190" s="209">
        <f>VLOOKUP(B190,'Прайс-лист работ'!B:E,4,0)</f>
        <v>0</v>
      </c>
      <c r="F190" s="163">
        <f t="shared" si="12"/>
        <v>0</v>
      </c>
    </row>
    <row r="191" spans="1:6" outlineLevel="1" x14ac:dyDescent="0.3">
      <c r="A191" s="160"/>
      <c r="B191" s="161" t="s">
        <v>262</v>
      </c>
      <c r="C191" s="156" t="str">
        <f>VLOOKUP(B191,'[1]Прайс-лист'!B:D,2,0)</f>
        <v>шт.</v>
      </c>
      <c r="D191" s="158">
        <f>60/5/6*12/24</f>
        <v>1</v>
      </c>
      <c r="E191" s="209">
        <f>VLOOKUP(B191,'Прайс-лист работ'!B:E,4,0)</f>
        <v>0</v>
      </c>
      <c r="F191" s="163">
        <f t="shared" si="12"/>
        <v>0</v>
      </c>
    </row>
    <row r="192" spans="1:6" outlineLevel="1" x14ac:dyDescent="0.3">
      <c r="A192" s="160"/>
      <c r="B192" s="161" t="s">
        <v>58</v>
      </c>
      <c r="C192" s="156" t="str">
        <f>VLOOKUP(B192,'[1]Прайс-лист'!B:D,2,0)</f>
        <v>шт.</v>
      </c>
      <c r="D192" s="158">
        <f>359/5/6*12/24</f>
        <v>5.9833333333333334</v>
      </c>
      <c r="E192" s="209">
        <f>VLOOKUP(B192,'Прайс-лист работ'!B:E,4,0)</f>
        <v>0</v>
      </c>
      <c r="F192" s="163">
        <f t="shared" si="12"/>
        <v>0</v>
      </c>
    </row>
    <row r="193" spans="1:6" ht="27.6" outlineLevel="1" x14ac:dyDescent="0.3">
      <c r="A193" s="160"/>
      <c r="B193" s="161" t="s">
        <v>1095</v>
      </c>
      <c r="C193" s="156" t="str">
        <f>VLOOKUP(B193,'[1]Прайс-лист'!B:D,2,0)</f>
        <v>шт.</v>
      </c>
      <c r="D193" s="158">
        <f>85/5/6*12/24</f>
        <v>1.4166666666666667</v>
      </c>
      <c r="E193" s="209">
        <f>VLOOKUP(B193,'Прайс-лист работ'!B:E,4,0)</f>
        <v>0</v>
      </c>
      <c r="F193" s="159">
        <f t="shared" si="12"/>
        <v>0</v>
      </c>
    </row>
    <row r="194" spans="1:6" outlineLevel="1" x14ac:dyDescent="0.3">
      <c r="A194" s="160"/>
      <c r="B194" s="161" t="s">
        <v>70</v>
      </c>
      <c r="C194" s="156" t="str">
        <f>VLOOKUP(B194,'[1]Прайс-лист'!B:D,2,0)</f>
        <v>м.п.</v>
      </c>
      <c r="D194" s="158">
        <f>131/5/6*12/24</f>
        <v>2.1833333333333331</v>
      </c>
      <c r="E194" s="209">
        <f>VLOOKUP(B194,'Прайс-лист работ'!B:E,4,0)</f>
        <v>0</v>
      </c>
      <c r="F194" s="159">
        <f t="shared" si="12"/>
        <v>0</v>
      </c>
    </row>
    <row r="195" spans="1:6" outlineLevel="1" x14ac:dyDescent="0.3">
      <c r="A195" s="160"/>
      <c r="B195" s="161" t="s">
        <v>71</v>
      </c>
      <c r="C195" s="156" t="str">
        <f>VLOOKUP(B195,'[1]Прайс-лист'!B:D,2,0)</f>
        <v>м.п.</v>
      </c>
      <c r="D195" s="158">
        <f>126/5/6*12/24</f>
        <v>2.1</v>
      </c>
      <c r="E195" s="209">
        <f>VLOOKUP(B195,'Прайс-лист работ'!B:E,4,0)</f>
        <v>0</v>
      </c>
      <c r="F195" s="159">
        <f t="shared" si="12"/>
        <v>0</v>
      </c>
    </row>
    <row r="196" spans="1:6" outlineLevel="1" x14ac:dyDescent="0.3">
      <c r="A196" s="160"/>
      <c r="B196" s="161" t="s">
        <v>1163</v>
      </c>
      <c r="C196" s="156" t="str">
        <f>VLOOKUP(B196,'[1]Прайс-лист'!B:D,2,0)</f>
        <v>шт.</v>
      </c>
      <c r="D196" s="158">
        <f>25/5/6*12/24</f>
        <v>0.41666666666666669</v>
      </c>
      <c r="E196" s="209">
        <f>VLOOKUP(B196,'Прайс-лист работ'!B:E,4,0)</f>
        <v>0</v>
      </c>
      <c r="F196" s="159">
        <f t="shared" si="12"/>
        <v>0</v>
      </c>
    </row>
    <row r="197" spans="1:6" outlineLevel="1" x14ac:dyDescent="0.3">
      <c r="A197" s="160"/>
      <c r="B197" s="157" t="s">
        <v>267</v>
      </c>
      <c r="C197" s="156" t="str">
        <f>VLOOKUP(B197,'[1]Прайс-лист'!B:D,2,0)</f>
        <v>шт.</v>
      </c>
      <c r="D197" s="158">
        <f>2/5/6*12/24</f>
        <v>3.3333333333333333E-2</v>
      </c>
      <c r="E197" s="209">
        <f>VLOOKUP(B197,'Прайс-лист работ'!B:E,4,0)</f>
        <v>0</v>
      </c>
      <c r="F197" s="159">
        <f t="shared" si="12"/>
        <v>0</v>
      </c>
    </row>
    <row r="198" spans="1:6" outlineLevel="1" x14ac:dyDescent="0.3">
      <c r="A198" s="160"/>
      <c r="B198" s="157" t="s">
        <v>281</v>
      </c>
      <c r="C198" s="156" t="str">
        <f>VLOOKUP(B198,'[1]Прайс-лист'!B:D,2,0)</f>
        <v>шт.</v>
      </c>
      <c r="D198" s="158">
        <f>28/5/6*12/24</f>
        <v>0.46666666666666662</v>
      </c>
      <c r="E198" s="209">
        <f>VLOOKUP(B198,'Прайс-лист работ'!B:E,4,0)</f>
        <v>0</v>
      </c>
      <c r="F198" s="159">
        <f t="shared" si="12"/>
        <v>0</v>
      </c>
    </row>
    <row r="199" spans="1:6" ht="27.6" outlineLevel="1" x14ac:dyDescent="0.3">
      <c r="A199" s="160"/>
      <c r="B199" s="161" t="s">
        <v>1082</v>
      </c>
      <c r="C199" s="160" t="str">
        <f>VLOOKUP(B199,'[1]Прайс-лист'!B:D,2,0)</f>
        <v>шт.</v>
      </c>
      <c r="D199" s="162">
        <f>46/5/6*12/24</f>
        <v>0.76666666666666661</v>
      </c>
      <c r="E199" s="209">
        <f>VLOOKUP(B199,'Прайс-лист работ'!B:E,4,0)</f>
        <v>0</v>
      </c>
      <c r="F199" s="163">
        <f t="shared" si="12"/>
        <v>0</v>
      </c>
    </row>
    <row r="200" spans="1:6" outlineLevel="1" x14ac:dyDescent="0.3">
      <c r="A200" s="160"/>
      <c r="B200" s="157" t="s">
        <v>1084</v>
      </c>
      <c r="C200" s="156" t="str">
        <f>VLOOKUP(B200,'[1]Прайс-лист'!B:D,2,0)</f>
        <v>шт.</v>
      </c>
      <c r="D200" s="158">
        <f>2/5/6*12/24</f>
        <v>3.3333333333333333E-2</v>
      </c>
      <c r="E200" s="209">
        <f>VLOOKUP(B200,'Прайс-лист работ'!B:E,4,0)</f>
        <v>0</v>
      </c>
      <c r="F200" s="159">
        <f t="shared" si="12"/>
        <v>0</v>
      </c>
    </row>
    <row r="201" spans="1:6" outlineLevel="1" x14ac:dyDescent="0.3">
      <c r="A201" s="160"/>
      <c r="B201" s="157" t="s">
        <v>1068</v>
      </c>
      <c r="C201" s="156" t="str">
        <f>VLOOKUP(B201,'[1]Прайс-лист'!B:D,2,0)</f>
        <v>шт.</v>
      </c>
      <c r="D201" s="158">
        <f>8/5/6*12/24</f>
        <v>0.13333333333333333</v>
      </c>
      <c r="E201" s="209">
        <f>VLOOKUP(B201,'Прайс-лист работ'!B:E,4,0)</f>
        <v>0</v>
      </c>
      <c r="F201" s="159">
        <f t="shared" si="12"/>
        <v>0</v>
      </c>
    </row>
    <row r="202" spans="1:6" outlineLevel="1" x14ac:dyDescent="0.3">
      <c r="A202" s="160"/>
      <c r="B202" s="157" t="s">
        <v>297</v>
      </c>
      <c r="C202" s="156" t="str">
        <f>VLOOKUP(B202,'[1]Прайс-лист'!B:D,2,0)</f>
        <v>шт.</v>
      </c>
      <c r="D202" s="158">
        <f>12/5/6*12/24</f>
        <v>0.19999999999999998</v>
      </c>
      <c r="E202" s="209">
        <f>VLOOKUP(B202,'Прайс-лист работ'!B:E,4,0)</f>
        <v>0</v>
      </c>
      <c r="F202" s="159">
        <f t="shared" si="12"/>
        <v>0</v>
      </c>
    </row>
    <row r="203" spans="1:6" outlineLevel="1" x14ac:dyDescent="0.3">
      <c r="A203" s="160"/>
      <c r="B203" s="157" t="s">
        <v>1178</v>
      </c>
      <c r="C203" s="156" t="str">
        <f>VLOOKUP(B203,'[1]Прайс-лист'!B:D,2,0)</f>
        <v>уп.</v>
      </c>
      <c r="D203" s="158">
        <f>5/5/6*12/24</f>
        <v>8.3333333333333329E-2</v>
      </c>
      <c r="E203" s="209">
        <f>VLOOKUP(B203,'Прайс-лист работ'!B:E,4,0)</f>
        <v>0</v>
      </c>
      <c r="F203" s="159">
        <f t="shared" si="12"/>
        <v>0</v>
      </c>
    </row>
    <row r="204" spans="1:6" outlineLevel="1" x14ac:dyDescent="0.3">
      <c r="A204" s="160"/>
      <c r="B204" s="157" t="s">
        <v>2347</v>
      </c>
      <c r="C204" s="156" t="str">
        <f>VLOOKUP(B204,'[1]Прайс-лист'!B:D,2,0)</f>
        <v>шт.</v>
      </c>
      <c r="D204" s="158">
        <f>3/5/6*12/24</f>
        <v>4.9999999999999996E-2</v>
      </c>
      <c r="E204" s="209">
        <f>VLOOKUP(B204,'Прайс-лист работ'!B:E,4,0)</f>
        <v>0</v>
      </c>
      <c r="F204" s="159">
        <f t="shared" si="12"/>
        <v>0</v>
      </c>
    </row>
    <row r="205" spans="1:6" ht="27.6" outlineLevel="1" x14ac:dyDescent="0.3">
      <c r="A205" s="160"/>
      <c r="B205" s="157" t="s">
        <v>151</v>
      </c>
      <c r="C205" s="156" t="str">
        <f>VLOOKUP(B205,'[1]Прайс-лист'!B:D,2,0)</f>
        <v>шт.</v>
      </c>
      <c r="D205" s="158">
        <f>5/5/6*12/24</f>
        <v>8.3333333333333329E-2</v>
      </c>
      <c r="E205" s="209">
        <f>VLOOKUP(B205,'Прайс-лист работ'!B:E,4,0)</f>
        <v>0</v>
      </c>
      <c r="F205" s="159">
        <f t="shared" si="12"/>
        <v>0</v>
      </c>
    </row>
    <row r="206" spans="1:6" outlineLevel="1" x14ac:dyDescent="0.3">
      <c r="A206" s="160"/>
      <c r="B206" s="157" t="s">
        <v>1481</v>
      </c>
      <c r="C206" s="156" t="str">
        <f>VLOOKUP(B206,'[1]Прайс-лист'!B:D,2,0)</f>
        <v>шт.</v>
      </c>
      <c r="D206" s="158">
        <f>3/5/6*12/24</f>
        <v>4.9999999999999996E-2</v>
      </c>
      <c r="E206" s="209">
        <f>VLOOKUP(B206,'Прайс-лист работ'!B:E,4,0)</f>
        <v>0</v>
      </c>
      <c r="F206" s="159">
        <f t="shared" si="12"/>
        <v>0</v>
      </c>
    </row>
    <row r="207" spans="1:6" outlineLevel="1" x14ac:dyDescent="0.3">
      <c r="A207" s="160"/>
      <c r="B207" s="157" t="s">
        <v>443</v>
      </c>
      <c r="C207" s="156" t="str">
        <f>VLOOKUP(B207,'[1]Прайс-лист'!B:D,2,0)</f>
        <v>шт.</v>
      </c>
      <c r="D207" s="158">
        <f>5/5/6*12/24</f>
        <v>8.3333333333333329E-2</v>
      </c>
      <c r="E207" s="209">
        <f>VLOOKUP(B207,'Прайс-лист работ'!B:E,4,0)</f>
        <v>0</v>
      </c>
      <c r="F207" s="159">
        <f t="shared" si="12"/>
        <v>0</v>
      </c>
    </row>
    <row r="208" spans="1:6" outlineLevel="1" x14ac:dyDescent="0.3">
      <c r="A208" s="160"/>
      <c r="B208" s="157" t="s">
        <v>1494</v>
      </c>
      <c r="C208" s="156" t="str">
        <f>VLOOKUP(B208,'[1]Прайс-лист'!B:D,2,0)</f>
        <v>шт.</v>
      </c>
      <c r="D208" s="158">
        <f>1/5/6*12/24</f>
        <v>1.6666666666666666E-2</v>
      </c>
      <c r="E208" s="209">
        <f>VLOOKUP(B208,'Прайс-лист работ'!B:E,4,0)</f>
        <v>0</v>
      </c>
      <c r="F208" s="159">
        <f t="shared" si="12"/>
        <v>0</v>
      </c>
    </row>
    <row r="209" spans="1:6" outlineLevel="1" x14ac:dyDescent="0.3">
      <c r="A209" s="174" t="s">
        <v>2414</v>
      </c>
      <c r="B209" s="170"/>
      <c r="C209" s="171"/>
      <c r="D209" s="172"/>
      <c r="E209" s="159"/>
      <c r="F209" s="168">
        <f>SUM(F169:F208)</f>
        <v>0</v>
      </c>
    </row>
    <row r="210" spans="1:6" outlineLevel="1" x14ac:dyDescent="0.3">
      <c r="A210" s="170" t="s">
        <v>80</v>
      </c>
      <c r="B210" s="170"/>
      <c r="C210" s="171"/>
      <c r="D210" s="172"/>
      <c r="E210" s="159"/>
      <c r="F210" s="168"/>
    </row>
    <row r="211" spans="1:6" outlineLevel="1" x14ac:dyDescent="0.3">
      <c r="A211" s="160"/>
      <c r="B211" s="161" t="s">
        <v>298</v>
      </c>
      <c r="C211" s="160" t="str">
        <f>VLOOKUP(B211,'[1]Прайс-лист'!B:D,2,0)</f>
        <v>л</v>
      </c>
      <c r="D211" s="162">
        <f>237.54616/5/6*12/24</f>
        <v>3.9591026666666664</v>
      </c>
      <c r="E211" s="209">
        <f>VLOOKUP(B211,'Прайс-лист работ'!B:E,4,0)</f>
        <v>0</v>
      </c>
      <c r="F211" s="163">
        <f t="shared" ref="F211:F225" si="13">E211*D211</f>
        <v>0</v>
      </c>
    </row>
    <row r="212" spans="1:6" outlineLevel="1" x14ac:dyDescent="0.3">
      <c r="A212" s="156"/>
      <c r="B212" s="157" t="s">
        <v>355</v>
      </c>
      <c r="C212" s="156" t="str">
        <f>VLOOKUP(B212,'[1]Прайс-лист'!B:D,2,0)</f>
        <v>шт.</v>
      </c>
      <c r="D212" s="158">
        <f>3443/5/6*12/24</f>
        <v>57.383333333333333</v>
      </c>
      <c r="E212" s="209">
        <f>VLOOKUP(B212,'Прайс-лист работ'!B:E,4,0)</f>
        <v>0</v>
      </c>
      <c r="F212" s="159">
        <f t="shared" si="13"/>
        <v>0</v>
      </c>
    </row>
    <row r="213" spans="1:6" outlineLevel="1" x14ac:dyDescent="0.3">
      <c r="A213" s="160"/>
      <c r="B213" s="161" t="s">
        <v>1172</v>
      </c>
      <c r="C213" s="160" t="str">
        <f>VLOOKUP(B213,'[1]Прайс-лист'!B:D,2,0)</f>
        <v>шт.</v>
      </c>
      <c r="D213" s="162">
        <f>13.4/5/6*12/24</f>
        <v>0.22333333333333336</v>
      </c>
      <c r="E213" s="209">
        <f>VLOOKUP(B213,'Прайс-лист работ'!B:E,4,0)</f>
        <v>0</v>
      </c>
      <c r="F213" s="163">
        <f t="shared" si="13"/>
        <v>0</v>
      </c>
    </row>
    <row r="214" spans="1:6" outlineLevel="1" x14ac:dyDescent="0.3">
      <c r="A214" s="160"/>
      <c r="B214" s="157" t="s">
        <v>168</v>
      </c>
      <c r="C214" s="156" t="str">
        <f>VLOOKUP(B214,'[1]Прайс-лист'!B:D,2,0)</f>
        <v>шт.</v>
      </c>
      <c r="D214" s="158">
        <f>4/5/6*12/24</f>
        <v>6.6666666666666666E-2</v>
      </c>
      <c r="E214" s="209">
        <f>VLOOKUP(B214,'Прайс-лист работ'!B:E,4,0)</f>
        <v>0</v>
      </c>
      <c r="F214" s="159">
        <f t="shared" si="13"/>
        <v>0</v>
      </c>
    </row>
    <row r="215" spans="1:6" outlineLevel="1" x14ac:dyDescent="0.3">
      <c r="A215" s="160"/>
      <c r="B215" s="157" t="s">
        <v>301</v>
      </c>
      <c r="C215" s="156" t="str">
        <f>VLOOKUP(B215,'[1]Прайс-лист'!B:D,2,0)</f>
        <v>шт.</v>
      </c>
      <c r="D215" s="158">
        <f>55/5/6*12/24</f>
        <v>0.91666666666666663</v>
      </c>
      <c r="E215" s="209">
        <f>VLOOKUP(B215,'Прайс-лист работ'!B:E,4,0)</f>
        <v>0</v>
      </c>
      <c r="F215" s="159">
        <f t="shared" si="13"/>
        <v>0</v>
      </c>
    </row>
    <row r="216" spans="1:6" outlineLevel="1" x14ac:dyDescent="0.3">
      <c r="A216" s="160"/>
      <c r="B216" s="157" t="s">
        <v>1089</v>
      </c>
      <c r="C216" s="156" t="str">
        <f>VLOOKUP(B216,'[1]Прайс-лист'!B:D,2,0)</f>
        <v>шт.</v>
      </c>
      <c r="D216" s="158">
        <f>133/5/6*12/24</f>
        <v>2.2166666666666668</v>
      </c>
      <c r="E216" s="209">
        <f>VLOOKUP(B216,'Прайс-лист работ'!B:E,4,0)</f>
        <v>0</v>
      </c>
      <c r="F216" s="159">
        <f t="shared" si="13"/>
        <v>0</v>
      </c>
    </row>
    <row r="217" spans="1:6" outlineLevel="1" x14ac:dyDescent="0.3">
      <c r="A217" s="160"/>
      <c r="B217" s="157" t="s">
        <v>1171</v>
      </c>
      <c r="C217" s="156" t="str">
        <f>VLOOKUP(B217,'[1]Прайс-лист'!B:D,2,0)</f>
        <v>л</v>
      </c>
      <c r="D217" s="158">
        <f>62.6/5/6*12/24</f>
        <v>1.0433333333333332</v>
      </c>
      <c r="E217" s="209">
        <f>VLOOKUP(B217,'Прайс-лист работ'!B:E,4,0)</f>
        <v>0</v>
      </c>
      <c r="F217" s="159">
        <f t="shared" si="13"/>
        <v>0</v>
      </c>
    </row>
    <row r="218" spans="1:6" outlineLevel="1" x14ac:dyDescent="0.3">
      <c r="A218" s="160"/>
      <c r="B218" s="157" t="s">
        <v>319</v>
      </c>
      <c r="C218" s="156" t="str">
        <f>VLOOKUP(B218,'[1]Прайс-лист'!B:D,2,0)</f>
        <v>шт.</v>
      </c>
      <c r="D218" s="158">
        <f>15/5/6*12/24</f>
        <v>0.25</v>
      </c>
      <c r="E218" s="209">
        <f>VLOOKUP(B218,'Прайс-лист работ'!B:E,4,0)</f>
        <v>0</v>
      </c>
      <c r="F218" s="159">
        <f t="shared" si="13"/>
        <v>0</v>
      </c>
    </row>
    <row r="219" spans="1:6" outlineLevel="1" x14ac:dyDescent="0.3">
      <c r="A219" s="160"/>
      <c r="B219" s="157" t="s">
        <v>303</v>
      </c>
      <c r="C219" s="156" t="str">
        <f>VLOOKUP(B219,'[1]Прайс-лист'!B:D,2,0)</f>
        <v>уп.</v>
      </c>
      <c r="D219" s="158">
        <f>11/5/6*12/24</f>
        <v>0.18333333333333335</v>
      </c>
      <c r="E219" s="209">
        <f>VLOOKUP(B219,'Прайс-лист работ'!B:E,4,0)</f>
        <v>0</v>
      </c>
      <c r="F219" s="159">
        <f t="shared" si="13"/>
        <v>0</v>
      </c>
    </row>
    <row r="220" spans="1:6" outlineLevel="1" x14ac:dyDescent="0.3">
      <c r="A220" s="160"/>
      <c r="B220" s="157" t="s">
        <v>1154</v>
      </c>
      <c r="C220" s="156" t="str">
        <f>VLOOKUP(B220,'[1]Прайс-лист'!B:D,2,0)</f>
        <v>м.п.</v>
      </c>
      <c r="D220" s="158">
        <f>38/5/6*12/24</f>
        <v>0.6333333333333333</v>
      </c>
      <c r="E220" s="209">
        <f>VLOOKUP(B220,'Прайс-лист работ'!B:E,4,0)</f>
        <v>0</v>
      </c>
      <c r="F220" s="159">
        <f t="shared" si="13"/>
        <v>0</v>
      </c>
    </row>
    <row r="221" spans="1:6" outlineLevel="1" x14ac:dyDescent="0.3">
      <c r="A221" s="160"/>
      <c r="B221" s="157" t="s">
        <v>312</v>
      </c>
      <c r="C221" s="156" t="str">
        <f>VLOOKUP(B221,'[1]Прайс-лист'!B:D,2,0)</f>
        <v>шт.</v>
      </c>
      <c r="D221" s="158">
        <f>44/5/6*12/24</f>
        <v>0.73333333333333339</v>
      </c>
      <c r="E221" s="209">
        <f>VLOOKUP(B221,'Прайс-лист работ'!B:E,4,0)</f>
        <v>0</v>
      </c>
      <c r="F221" s="159">
        <f t="shared" si="13"/>
        <v>0</v>
      </c>
    </row>
    <row r="222" spans="1:6" ht="41.4" outlineLevel="1" x14ac:dyDescent="0.3">
      <c r="A222" s="160"/>
      <c r="B222" s="157" t="s">
        <v>97</v>
      </c>
      <c r="C222" s="156" t="str">
        <f>VLOOKUP(B222,'[1]Прайс-лист'!B:D,2,0)</f>
        <v>шт.</v>
      </c>
      <c r="D222" s="158">
        <f>27.35/5/6*12/24</f>
        <v>0.45583333333333337</v>
      </c>
      <c r="E222" s="209">
        <f>VLOOKUP(B222,'Прайс-лист работ'!B:E,4,0)</f>
        <v>0</v>
      </c>
      <c r="F222" s="159">
        <f t="shared" si="13"/>
        <v>0</v>
      </c>
    </row>
    <row r="223" spans="1:6" outlineLevel="1" x14ac:dyDescent="0.3">
      <c r="A223" s="160"/>
      <c r="B223" s="157" t="s">
        <v>134</v>
      </c>
      <c r="C223" s="156" t="str">
        <f>VLOOKUP(B223,'[1]Прайс-лист'!B:D,2,0)</f>
        <v>м.п.</v>
      </c>
      <c r="D223" s="158">
        <f>20.66/5/6*12/24</f>
        <v>0.34433333333333332</v>
      </c>
      <c r="E223" s="209">
        <f>VLOOKUP(B223,'Прайс-лист работ'!B:E,4,0)</f>
        <v>0</v>
      </c>
      <c r="F223" s="159">
        <f t="shared" si="13"/>
        <v>0</v>
      </c>
    </row>
    <row r="224" spans="1:6" outlineLevel="1" x14ac:dyDescent="0.3">
      <c r="A224" s="160"/>
      <c r="B224" s="157" t="s">
        <v>1131</v>
      </c>
      <c r="C224" s="156" t="str">
        <f>VLOOKUP(B224,'[1]Прайс-лист'!B:D,2,0)</f>
        <v>м.кв.</v>
      </c>
      <c r="D224" s="158">
        <f>6/5/6*12/24</f>
        <v>9.9999999999999992E-2</v>
      </c>
      <c r="E224" s="209">
        <f>VLOOKUP(B224,'Прайс-лист работ'!B:E,4,0)</f>
        <v>0</v>
      </c>
      <c r="F224" s="159">
        <f t="shared" si="13"/>
        <v>0</v>
      </c>
    </row>
    <row r="225" spans="1:6" outlineLevel="1" x14ac:dyDescent="0.3">
      <c r="A225" s="156"/>
      <c r="B225" s="157" t="s">
        <v>89</v>
      </c>
      <c r="C225" s="156" t="str">
        <f>VLOOKUP(B225,'[1]Прайс-лист'!B:D,2,0)</f>
        <v>шт.</v>
      </c>
      <c r="D225" s="158">
        <f>6/5/6*12/24</f>
        <v>9.9999999999999992E-2</v>
      </c>
      <c r="E225" s="209">
        <f>VLOOKUP(B225,'Прайс-лист работ'!B:E,4,0)</f>
        <v>0</v>
      </c>
      <c r="F225" s="159">
        <f t="shared" si="13"/>
        <v>0</v>
      </c>
    </row>
    <row r="226" spans="1:6" outlineLevel="1" x14ac:dyDescent="0.3">
      <c r="A226" s="174" t="s">
        <v>2401</v>
      </c>
      <c r="B226" s="170"/>
      <c r="C226" s="171"/>
      <c r="D226" s="172"/>
      <c r="E226" s="159"/>
      <c r="F226" s="168">
        <f>SUM(F211:F225)</f>
        <v>0</v>
      </c>
    </row>
    <row r="227" spans="1:6" outlineLevel="1" x14ac:dyDescent="0.3">
      <c r="A227" s="174" t="s">
        <v>326</v>
      </c>
      <c r="B227" s="170"/>
      <c r="C227" s="171"/>
      <c r="D227" s="172"/>
      <c r="E227" s="159"/>
      <c r="F227" s="168"/>
    </row>
    <row r="228" spans="1:6" outlineLevel="1" x14ac:dyDescent="0.3">
      <c r="A228" s="156"/>
      <c r="B228" s="157" t="s">
        <v>334</v>
      </c>
      <c r="C228" s="156" t="str">
        <f>VLOOKUP(B228,'[1]Прайс-лист'!B:D,2,0)</f>
        <v>кг</v>
      </c>
      <c r="D228" s="158">
        <f>57/5/6*12/24</f>
        <v>0.95000000000000007</v>
      </c>
      <c r="E228" s="209">
        <f>VLOOKUP(B228,'Прайс-лист работ'!B:E,4,0)</f>
        <v>0</v>
      </c>
      <c r="F228" s="159">
        <f t="shared" ref="F228:F239" si="14">E228*D228</f>
        <v>0</v>
      </c>
    </row>
    <row r="229" spans="1:6" ht="27.6" outlineLevel="1" x14ac:dyDescent="0.3">
      <c r="A229" s="156"/>
      <c r="B229" s="157" t="s">
        <v>342</v>
      </c>
      <c r="C229" s="156" t="str">
        <f>VLOOKUP(B229,'[1]Прайс-лист'!B:D,2,0)</f>
        <v>шт.</v>
      </c>
      <c r="D229" s="158">
        <f>65.5/5/6*12/24</f>
        <v>1.0916666666666666</v>
      </c>
      <c r="E229" s="209">
        <f>VLOOKUP(B229,'Прайс-лист работ'!B:E,4,0)</f>
        <v>0</v>
      </c>
      <c r="F229" s="159">
        <f t="shared" si="14"/>
        <v>0</v>
      </c>
    </row>
    <row r="230" spans="1:6" outlineLevel="1" x14ac:dyDescent="0.3">
      <c r="A230" s="156"/>
      <c r="B230" s="157" t="s">
        <v>698</v>
      </c>
      <c r="C230" s="156" t="str">
        <f>VLOOKUP(B230,'[1]Прайс-лист'!B:D,2,0)</f>
        <v>шт.</v>
      </c>
      <c r="D230" s="158">
        <f>12.15/5/6*12/24</f>
        <v>0.20250000000000001</v>
      </c>
      <c r="E230" s="209">
        <f>VLOOKUP(B230,'Прайс-лист работ'!B:E,4,0)</f>
        <v>0</v>
      </c>
      <c r="F230" s="159">
        <f t="shared" si="14"/>
        <v>0</v>
      </c>
    </row>
    <row r="231" spans="1:6" ht="27.6" outlineLevel="1" x14ac:dyDescent="0.3">
      <c r="A231" s="156"/>
      <c r="B231" s="157" t="s">
        <v>1207</v>
      </c>
      <c r="C231" s="156" t="str">
        <f>VLOOKUP(B231,'[1]Прайс-лист'!B:D,2,0)</f>
        <v>шт.</v>
      </c>
      <c r="D231" s="158">
        <f>12.7/5/6*12/24</f>
        <v>0.21166666666666667</v>
      </c>
      <c r="E231" s="209">
        <f>VLOOKUP(B231,'Прайс-лист работ'!B:E,4,0)</f>
        <v>0</v>
      </c>
      <c r="F231" s="159">
        <f t="shared" si="14"/>
        <v>0</v>
      </c>
    </row>
    <row r="232" spans="1:6" outlineLevel="1" x14ac:dyDescent="0.3">
      <c r="A232" s="156"/>
      <c r="B232" s="157" t="s">
        <v>335</v>
      </c>
      <c r="C232" s="156" t="str">
        <f>VLOOKUP(B232,'[1]Прайс-лист'!B:D,2,0)</f>
        <v>шт.</v>
      </c>
      <c r="D232" s="158">
        <f>12/5/6*12/24</f>
        <v>0.19999999999999998</v>
      </c>
      <c r="E232" s="209">
        <f>VLOOKUP(B232,'Прайс-лист работ'!B:E,4,0)</f>
        <v>0</v>
      </c>
      <c r="F232" s="159">
        <f t="shared" si="14"/>
        <v>0</v>
      </c>
    </row>
    <row r="233" spans="1:6" outlineLevel="1" x14ac:dyDescent="0.3">
      <c r="A233" s="156"/>
      <c r="B233" s="157" t="s">
        <v>1487</v>
      </c>
      <c r="C233" s="156" t="str">
        <f>VLOOKUP(B233,'[1]Прайс-лист'!B:D,2,0)</f>
        <v>шт.</v>
      </c>
      <c r="D233" s="158">
        <f>9/5/6*12/24</f>
        <v>0.15</v>
      </c>
      <c r="E233" s="209">
        <f>VLOOKUP(B233,'Прайс-лист работ'!B:E,4,0)</f>
        <v>0</v>
      </c>
      <c r="F233" s="159">
        <f t="shared" si="14"/>
        <v>0</v>
      </c>
    </row>
    <row r="234" spans="1:6" outlineLevel="1" x14ac:dyDescent="0.3">
      <c r="A234" s="156"/>
      <c r="B234" s="161" t="s">
        <v>1794</v>
      </c>
      <c r="C234" s="156" t="str">
        <f>VLOOKUP(B234,'[1]Прайс-лист'!B:D,2,0)</f>
        <v>м.кв.</v>
      </c>
      <c r="D234" s="158">
        <f>11/5/6*12/24</f>
        <v>0.18333333333333335</v>
      </c>
      <c r="E234" s="209">
        <f>VLOOKUP(B234,'Прайс-лист работ'!B:E,4,0)</f>
        <v>0</v>
      </c>
      <c r="F234" s="159">
        <f t="shared" si="14"/>
        <v>0</v>
      </c>
    </row>
    <row r="235" spans="1:6" ht="27.6" outlineLevel="1" x14ac:dyDescent="0.3">
      <c r="A235" s="160"/>
      <c r="B235" s="161" t="s">
        <v>1176</v>
      </c>
      <c r="C235" s="160" t="str">
        <f>VLOOKUP(B235,'[1]Прайс-лист'!B:D,2,0)</f>
        <v>м.кв.</v>
      </c>
      <c r="D235" s="162">
        <f>67/5/6*12/24</f>
        <v>1.1166666666666667</v>
      </c>
      <c r="E235" s="209">
        <f>VLOOKUP(B235,'Прайс-лист работ'!B:E,4,0)</f>
        <v>0</v>
      </c>
      <c r="F235" s="163">
        <f t="shared" si="14"/>
        <v>0</v>
      </c>
    </row>
    <row r="236" spans="1:6" ht="27.6" outlineLevel="1" x14ac:dyDescent="0.3">
      <c r="A236" s="160"/>
      <c r="B236" s="157" t="s">
        <v>346</v>
      </c>
      <c r="C236" s="156" t="str">
        <f>VLOOKUP(B236,'[1]Прайс-лист'!B:D,2,0)</f>
        <v>м.п.</v>
      </c>
      <c r="D236" s="158">
        <f>52/5/6*12/24</f>
        <v>0.8666666666666667</v>
      </c>
      <c r="E236" s="209">
        <f>VLOOKUP(B236,'Прайс-лист работ'!B:E,4,0)</f>
        <v>0</v>
      </c>
      <c r="F236" s="159">
        <f t="shared" si="14"/>
        <v>0</v>
      </c>
    </row>
    <row r="237" spans="1:6" outlineLevel="1" x14ac:dyDescent="0.3">
      <c r="A237" s="160"/>
      <c r="B237" s="157" t="s">
        <v>1112</v>
      </c>
      <c r="C237" s="156" t="str">
        <f>VLOOKUP(B237,'[1]Прайс-лист'!B:D,2,0)</f>
        <v>м.кв.</v>
      </c>
      <c r="D237" s="158">
        <f>25.55/5/6*12/24</f>
        <v>0.42583333333333334</v>
      </c>
      <c r="E237" s="209">
        <f>VLOOKUP(B237,'Прайс-лист работ'!B:E,4,0)</f>
        <v>0</v>
      </c>
      <c r="F237" s="159">
        <f t="shared" si="14"/>
        <v>0</v>
      </c>
    </row>
    <row r="238" spans="1:6" outlineLevel="1" x14ac:dyDescent="0.3">
      <c r="A238" s="160"/>
      <c r="B238" s="157" t="s">
        <v>312</v>
      </c>
      <c r="C238" s="156" t="str">
        <f>VLOOKUP(B238,'[1]Прайс-лист'!B:D,2,0)</f>
        <v>шт.</v>
      </c>
      <c r="D238" s="158">
        <f>57/5/6*12/24</f>
        <v>0.95000000000000007</v>
      </c>
      <c r="E238" s="209">
        <f>VLOOKUP(B238,'Прайс-лист работ'!B:E,4,0)</f>
        <v>0</v>
      </c>
      <c r="F238" s="159">
        <f t="shared" si="14"/>
        <v>0</v>
      </c>
    </row>
    <row r="239" spans="1:6" outlineLevel="1" x14ac:dyDescent="0.3">
      <c r="A239" s="160"/>
      <c r="B239" s="157" t="s">
        <v>341</v>
      </c>
      <c r="C239" s="156" t="str">
        <f>VLOOKUP(B239,'[1]Прайс-лист'!B:D,2,0)</f>
        <v>шт.</v>
      </c>
      <c r="D239" s="158">
        <f>20/5/6*12/24</f>
        <v>0.33333333333333331</v>
      </c>
      <c r="E239" s="209">
        <f>VLOOKUP(B239,'Прайс-лист работ'!B:E,4,0)</f>
        <v>0</v>
      </c>
      <c r="F239" s="159">
        <f t="shared" si="14"/>
        <v>0</v>
      </c>
    </row>
    <row r="240" spans="1:6" outlineLevel="1" x14ac:dyDescent="0.3">
      <c r="A240" s="174" t="s">
        <v>2415</v>
      </c>
      <c r="B240" s="165"/>
      <c r="C240" s="166"/>
      <c r="D240" s="167"/>
      <c r="E240" s="159"/>
      <c r="F240" s="168">
        <f>SUM(F228:F239)</f>
        <v>0</v>
      </c>
    </row>
    <row r="241" spans="1:6" outlineLevel="1" x14ac:dyDescent="0.3">
      <c r="A241" s="174" t="s">
        <v>106</v>
      </c>
      <c r="B241" s="165"/>
      <c r="C241" s="166"/>
      <c r="D241" s="167"/>
      <c r="E241" s="159"/>
      <c r="F241" s="169"/>
    </row>
    <row r="242" spans="1:6" outlineLevel="1" x14ac:dyDescent="0.3">
      <c r="A242" s="156"/>
      <c r="B242" s="157" t="s">
        <v>350</v>
      </c>
      <c r="C242" s="156" t="str">
        <f>VLOOKUP(B242,'[1]Прайс-лист'!B:D,2,0)</f>
        <v>шт.</v>
      </c>
      <c r="D242" s="158">
        <f>204/5/6*12/24</f>
        <v>3.4</v>
      </c>
      <c r="E242" s="209">
        <f>VLOOKUP(B242,'Прайс-лист работ'!B:E,4,0)</f>
        <v>0</v>
      </c>
      <c r="F242" s="159">
        <f t="shared" ref="F242:F244" si="15">E242*D242</f>
        <v>0</v>
      </c>
    </row>
    <row r="243" spans="1:6" outlineLevel="1" x14ac:dyDescent="0.3">
      <c r="A243" s="156"/>
      <c r="B243" s="157" t="s">
        <v>110</v>
      </c>
      <c r="C243" s="156" t="str">
        <f>VLOOKUP(B243,'[1]Прайс-лист'!B:D,2,0)</f>
        <v>шт.</v>
      </c>
      <c r="D243" s="158">
        <f>16/5/6*12/24</f>
        <v>0.26666666666666666</v>
      </c>
      <c r="E243" s="209">
        <f>VLOOKUP(B243,'Прайс-лист работ'!B:E,4,0)</f>
        <v>0</v>
      </c>
      <c r="F243" s="159">
        <f t="shared" si="15"/>
        <v>0</v>
      </c>
    </row>
    <row r="244" spans="1:6" outlineLevel="1" x14ac:dyDescent="0.3">
      <c r="A244" s="156"/>
      <c r="B244" s="157" t="s">
        <v>699</v>
      </c>
      <c r="C244" s="156" t="str">
        <f>VLOOKUP(B244,'[1]Прайс-лист'!B:D,2,0)</f>
        <v>м.кв.</v>
      </c>
      <c r="D244" s="158">
        <f>12/5/6*12/24</f>
        <v>0.19999999999999998</v>
      </c>
      <c r="E244" s="209">
        <f>VLOOKUP(B244,'Прайс-лист работ'!B:E,4,0)</f>
        <v>0</v>
      </c>
      <c r="F244" s="159">
        <f t="shared" si="15"/>
        <v>0</v>
      </c>
    </row>
    <row r="245" spans="1:6" outlineLevel="1" x14ac:dyDescent="0.3">
      <c r="A245" s="174" t="s">
        <v>2416</v>
      </c>
      <c r="B245" s="170"/>
      <c r="C245" s="171"/>
      <c r="D245" s="172"/>
      <c r="E245" s="159"/>
      <c r="F245" s="168">
        <f>SUM(F242:F244)</f>
        <v>0</v>
      </c>
    </row>
    <row r="246" spans="1:6" outlineLevel="1" x14ac:dyDescent="0.3">
      <c r="A246" s="170" t="s">
        <v>113</v>
      </c>
      <c r="B246" s="170"/>
      <c r="C246" s="171"/>
      <c r="D246" s="172"/>
      <c r="E246" s="159"/>
      <c r="F246" s="168"/>
    </row>
    <row r="247" spans="1:6" outlineLevel="1" x14ac:dyDescent="0.3">
      <c r="A247" s="160"/>
      <c r="B247" s="157" t="s">
        <v>321</v>
      </c>
      <c r="C247" s="156" t="str">
        <f>VLOOKUP(B247,'[1]Прайс-лист'!B:D,2,0)</f>
        <v>шт.</v>
      </c>
      <c r="D247" s="158">
        <f>31/5/6*12/24</f>
        <v>0.51666666666666672</v>
      </c>
      <c r="E247" s="209">
        <f>VLOOKUP(B247,'Прайс-лист работ'!B:E,4,0)</f>
        <v>0</v>
      </c>
      <c r="F247" s="159">
        <f>E247*D247</f>
        <v>0</v>
      </c>
    </row>
    <row r="248" spans="1:6" outlineLevel="1" x14ac:dyDescent="0.3">
      <c r="A248" s="174" t="s">
        <v>2417</v>
      </c>
      <c r="B248" s="170"/>
      <c r="C248" s="171"/>
      <c r="D248" s="172"/>
      <c r="E248" s="159"/>
      <c r="F248" s="168">
        <f>SUM(F247:F247)</f>
        <v>0</v>
      </c>
    </row>
    <row r="249" spans="1:6" outlineLevel="1" x14ac:dyDescent="0.3">
      <c r="A249" s="170" t="s">
        <v>117</v>
      </c>
      <c r="B249" s="170"/>
      <c r="C249" s="171"/>
      <c r="D249" s="172"/>
      <c r="E249" s="159"/>
      <c r="F249" s="168"/>
    </row>
    <row r="250" spans="1:6" outlineLevel="1" x14ac:dyDescent="0.3">
      <c r="A250" s="156"/>
      <c r="B250" s="157" t="s">
        <v>376</v>
      </c>
      <c r="C250" s="156" t="str">
        <f>VLOOKUP(B250,'[1]Прайс-лист'!B:D,2,0)</f>
        <v>шт.</v>
      </c>
      <c r="D250" s="158">
        <f>9/5/6*12/24</f>
        <v>0.15</v>
      </c>
      <c r="E250" s="209">
        <f>VLOOKUP(B250,'Прайс-лист работ'!B:E,4,0)</f>
        <v>0</v>
      </c>
      <c r="F250" s="159">
        <f t="shared" ref="F250:F257" si="16">E250*D250</f>
        <v>0</v>
      </c>
    </row>
    <row r="251" spans="1:6" outlineLevel="1" x14ac:dyDescent="0.3">
      <c r="A251" s="156"/>
      <c r="B251" s="157" t="s">
        <v>1499</v>
      </c>
      <c r="C251" s="156" t="str">
        <f>VLOOKUP(B251,'[1]Прайс-лист'!B:D,2,0)</f>
        <v>шт.</v>
      </c>
      <c r="D251" s="158">
        <f>3/5/6*12/24</f>
        <v>4.9999999999999996E-2</v>
      </c>
      <c r="E251" s="209">
        <f>VLOOKUP(B251,'Прайс-лист работ'!B:E,4,0)</f>
        <v>0</v>
      </c>
      <c r="F251" s="159">
        <f t="shared" si="16"/>
        <v>0</v>
      </c>
    </row>
    <row r="252" spans="1:6" outlineLevel="1" x14ac:dyDescent="0.3">
      <c r="A252" s="160"/>
      <c r="B252" s="157" t="s">
        <v>363</v>
      </c>
      <c r="C252" s="156" t="str">
        <f>VLOOKUP(B252,'[1]Прайс-лист'!B:D,2,0)</f>
        <v>шт.</v>
      </c>
      <c r="D252" s="158">
        <f>1/5/6*12/24</f>
        <v>1.6666666666666666E-2</v>
      </c>
      <c r="E252" s="209">
        <f>VLOOKUP(B252,'Прайс-лист работ'!B:E,4,0)</f>
        <v>0</v>
      </c>
      <c r="F252" s="159">
        <f t="shared" si="16"/>
        <v>0</v>
      </c>
    </row>
    <row r="253" spans="1:6" outlineLevel="1" x14ac:dyDescent="0.3">
      <c r="A253" s="160"/>
      <c r="B253" s="161" t="s">
        <v>1500</v>
      </c>
      <c r="C253" s="156" t="str">
        <f>VLOOKUP(B253,'[1]Прайс-лист'!B:D,2,0)</f>
        <v>м.п.</v>
      </c>
      <c r="D253" s="158">
        <f>37.4/5/6*12/24</f>
        <v>0.62333333333333329</v>
      </c>
      <c r="E253" s="209">
        <f>VLOOKUP(B253,'Прайс-лист работ'!B:E,4,0)</f>
        <v>0</v>
      </c>
      <c r="F253" s="159">
        <f t="shared" si="16"/>
        <v>0</v>
      </c>
    </row>
    <row r="254" spans="1:6" outlineLevel="1" x14ac:dyDescent="0.3">
      <c r="A254" s="160"/>
      <c r="B254" s="157" t="s">
        <v>456</v>
      </c>
      <c r="C254" s="156" t="str">
        <f>VLOOKUP(B254,'[1]Прайс-лист'!B:D,2,0)</f>
        <v>шт.</v>
      </c>
      <c r="D254" s="158">
        <f>6/5/6*12/24</f>
        <v>9.9999999999999992E-2</v>
      </c>
      <c r="E254" s="209">
        <f>VLOOKUP(B254,'Прайс-лист работ'!B:E,4,0)</f>
        <v>0</v>
      </c>
      <c r="F254" s="159">
        <f t="shared" si="16"/>
        <v>0</v>
      </c>
    </row>
    <row r="255" spans="1:6" outlineLevel="1" x14ac:dyDescent="0.3">
      <c r="A255" s="160"/>
      <c r="B255" s="157" t="s">
        <v>372</v>
      </c>
      <c r="C255" s="156" t="str">
        <f>VLOOKUP(B255,'[1]Прайс-лист'!B:D,2,0)</f>
        <v>шт.</v>
      </c>
      <c r="D255" s="158">
        <f>14/5/6*12/24</f>
        <v>0.23333333333333331</v>
      </c>
      <c r="E255" s="209">
        <f>VLOOKUP(B255,'Прайс-лист работ'!B:E,4,0)</f>
        <v>0</v>
      </c>
      <c r="F255" s="159">
        <f t="shared" si="16"/>
        <v>0</v>
      </c>
    </row>
    <row r="256" spans="1:6" outlineLevel="1" x14ac:dyDescent="0.3">
      <c r="A256" s="156"/>
      <c r="B256" s="157" t="s">
        <v>371</v>
      </c>
      <c r="C256" s="156" t="str">
        <f>VLOOKUP(B256,'[1]Прайс-лист'!B:D,2,0)</f>
        <v>шт.</v>
      </c>
      <c r="D256" s="158">
        <f>6/5/6*12/24</f>
        <v>9.9999999999999992E-2</v>
      </c>
      <c r="E256" s="209">
        <f>VLOOKUP(B256,'Прайс-лист работ'!B:E,4,0)</f>
        <v>0</v>
      </c>
      <c r="F256" s="159">
        <f t="shared" si="16"/>
        <v>0</v>
      </c>
    </row>
    <row r="257" spans="1:6" outlineLevel="1" x14ac:dyDescent="0.3">
      <c r="A257" s="156"/>
      <c r="B257" s="157" t="s">
        <v>1420</v>
      </c>
      <c r="C257" s="156" t="str">
        <f>VLOOKUP(B257,'[1]Прайс-лист'!B:D,2,0)</f>
        <v>шт.</v>
      </c>
      <c r="D257" s="158">
        <f>3/5/6*12/24</f>
        <v>4.9999999999999996E-2</v>
      </c>
      <c r="E257" s="209">
        <f>VLOOKUP(B257,'Прайс-лист работ'!B:E,4,0)</f>
        <v>0</v>
      </c>
      <c r="F257" s="159">
        <f t="shared" si="16"/>
        <v>0</v>
      </c>
    </row>
    <row r="258" spans="1:6" outlineLevel="1" x14ac:dyDescent="0.3">
      <c r="A258" s="174" t="s">
        <v>2407</v>
      </c>
      <c r="B258" s="170"/>
      <c r="C258" s="171"/>
      <c r="D258" s="172"/>
      <c r="E258" s="159"/>
      <c r="F258" s="168">
        <f>SUM(F250:F257)</f>
        <v>0</v>
      </c>
    </row>
    <row r="259" spans="1:6" outlineLevel="1" x14ac:dyDescent="0.3">
      <c r="A259" s="170" t="s">
        <v>122</v>
      </c>
      <c r="B259" s="170"/>
      <c r="C259" s="171"/>
      <c r="D259" s="172"/>
      <c r="E259" s="159"/>
      <c r="F259" s="168"/>
    </row>
    <row r="260" spans="1:6" outlineLevel="1" x14ac:dyDescent="0.3">
      <c r="A260" s="160"/>
      <c r="B260" s="157" t="s">
        <v>1108</v>
      </c>
      <c r="C260" s="156" t="str">
        <f>VLOOKUP(B260,'[1]Прайс-лист'!B:D,2,0)</f>
        <v>шт.</v>
      </c>
      <c r="D260" s="158">
        <f>11/5/6*12/24</f>
        <v>0.18333333333333335</v>
      </c>
      <c r="E260" s="209">
        <f>VLOOKUP(B260,'Прайс-лист работ'!B:E,4,0)</f>
        <v>0</v>
      </c>
      <c r="F260" s="159">
        <f t="shared" ref="F260" si="17">E260*D260</f>
        <v>0</v>
      </c>
    </row>
    <row r="261" spans="1:6" ht="27.6" outlineLevel="1" x14ac:dyDescent="0.3">
      <c r="A261" s="160"/>
      <c r="B261" s="157" t="s">
        <v>1099</v>
      </c>
      <c r="C261" s="156" t="str">
        <f>VLOOKUP(B261,'[1]Прайс-лист'!B:D,2,0)</f>
        <v>шт.</v>
      </c>
      <c r="D261" s="158">
        <f>3/5/6*12/24</f>
        <v>4.9999999999999996E-2</v>
      </c>
      <c r="E261" s="209">
        <f>VLOOKUP(B261,'Прайс-лист работ'!B:E,4,0)</f>
        <v>0</v>
      </c>
      <c r="F261" s="186"/>
    </row>
    <row r="262" spans="1:6" outlineLevel="1" x14ac:dyDescent="0.3">
      <c r="A262" s="156"/>
      <c r="B262" s="157" t="s">
        <v>481</v>
      </c>
      <c r="C262" s="156" t="str">
        <f>VLOOKUP(B262,'[1]Прайс-лист'!B:D,2,0)</f>
        <v>м.кв.</v>
      </c>
      <c r="D262" s="158">
        <f>12.66/5/6*12/24</f>
        <v>0.21099999999999999</v>
      </c>
      <c r="E262" s="209">
        <f>VLOOKUP(B262,'Прайс-лист работ'!B:E,4,0)</f>
        <v>0</v>
      </c>
      <c r="F262" s="186"/>
    </row>
    <row r="263" spans="1:6" outlineLevel="1" x14ac:dyDescent="0.3">
      <c r="A263" s="174" t="s">
        <v>2405</v>
      </c>
      <c r="B263" s="170"/>
      <c r="C263" s="171"/>
      <c r="D263" s="172"/>
      <c r="E263" s="159"/>
      <c r="F263" s="168">
        <f>SUM(F260:F262)</f>
        <v>0</v>
      </c>
    </row>
    <row r="264" spans="1:6" outlineLevel="1" x14ac:dyDescent="0.3">
      <c r="A264" s="170" t="s">
        <v>127</v>
      </c>
      <c r="B264" s="170"/>
      <c r="C264" s="171"/>
      <c r="D264" s="172"/>
      <c r="E264" s="159"/>
      <c r="F264" s="168"/>
    </row>
    <row r="265" spans="1:6" outlineLevel="1" x14ac:dyDescent="0.3">
      <c r="A265" s="156"/>
      <c r="B265" s="157" t="s">
        <v>688</v>
      </c>
      <c r="C265" s="156" t="str">
        <f>VLOOKUP(B265,'[1]Прайс-лист'!B:D,2,0)</f>
        <v>шт.</v>
      </c>
      <c r="D265" s="158">
        <f>4/5/6*12/24</f>
        <v>6.6666666666666666E-2</v>
      </c>
      <c r="E265" s="209">
        <f>VLOOKUP(B265,'Прайс-лист работ'!B:E,4,0)</f>
        <v>0</v>
      </c>
      <c r="F265" s="159">
        <f t="shared" ref="F265:F272" si="18">E265*D265</f>
        <v>0</v>
      </c>
    </row>
    <row r="266" spans="1:6" outlineLevel="1" x14ac:dyDescent="0.3">
      <c r="A266" s="156"/>
      <c r="B266" s="157" t="s">
        <v>132</v>
      </c>
      <c r="C266" s="156" t="str">
        <f>VLOOKUP(B266,'[1]Прайс-лист'!B:D,2,0)</f>
        <v>шт.</v>
      </c>
      <c r="D266" s="158">
        <f>9/5/6*12/24</f>
        <v>0.15</v>
      </c>
      <c r="E266" s="209">
        <f>VLOOKUP(B266,'Прайс-лист работ'!B:E,4,0)</f>
        <v>0</v>
      </c>
      <c r="F266" s="159">
        <f t="shared" si="18"/>
        <v>0</v>
      </c>
    </row>
    <row r="267" spans="1:6" outlineLevel="1" x14ac:dyDescent="0.3">
      <c r="A267" s="156"/>
      <c r="B267" s="157" t="s">
        <v>1398</v>
      </c>
      <c r="C267" s="156" t="str">
        <f>VLOOKUP(B267,'[1]Прайс-лист'!B:D,2,0)</f>
        <v>шт.</v>
      </c>
      <c r="D267" s="158">
        <f>54/5/6*12/24</f>
        <v>0.9</v>
      </c>
      <c r="E267" s="209">
        <f>VLOOKUP(B267,'Прайс-лист работ'!B:E,4,0)</f>
        <v>0</v>
      </c>
      <c r="F267" s="159">
        <f t="shared" si="18"/>
        <v>0</v>
      </c>
    </row>
    <row r="268" spans="1:6" outlineLevel="1" x14ac:dyDescent="0.3">
      <c r="A268" s="156"/>
      <c r="B268" s="157" t="s">
        <v>179</v>
      </c>
      <c r="C268" s="156" t="str">
        <f>VLOOKUP(B268,'[1]Прайс-лист'!B:D,2,0)</f>
        <v>шт.</v>
      </c>
      <c r="D268" s="158">
        <f>4/5/6*12/24</f>
        <v>6.6666666666666666E-2</v>
      </c>
      <c r="E268" s="209">
        <f>VLOOKUP(B268,'Прайс-лист работ'!B:E,4,0)</f>
        <v>0</v>
      </c>
      <c r="F268" s="159">
        <f t="shared" si="18"/>
        <v>0</v>
      </c>
    </row>
    <row r="269" spans="1:6" ht="41.4" outlineLevel="1" x14ac:dyDescent="0.3">
      <c r="A269" s="160"/>
      <c r="B269" s="157" t="s">
        <v>1535</v>
      </c>
      <c r="C269" s="156" t="str">
        <f>VLOOKUP(B269,'[1]Прайс-лист'!B:D,2,0)</f>
        <v>м.кв.</v>
      </c>
      <c r="D269" s="158">
        <f>4.8/5/6*12/24</f>
        <v>0.08</v>
      </c>
      <c r="E269" s="209">
        <f>VLOOKUP(B269,'Прайс-лист работ'!B:E,4,0)</f>
        <v>0</v>
      </c>
      <c r="F269" s="159">
        <f t="shared" si="18"/>
        <v>0</v>
      </c>
    </row>
    <row r="270" spans="1:6" ht="27.6" outlineLevel="1" x14ac:dyDescent="0.3">
      <c r="A270" s="160"/>
      <c r="B270" s="157" t="s">
        <v>1805</v>
      </c>
      <c r="C270" s="156" t="str">
        <f>VLOOKUP(B270,'[1]Прайс-лист'!B:D,2,0)</f>
        <v>м.кв.</v>
      </c>
      <c r="D270" s="158">
        <f>5.42/5/6*12/24</f>
        <v>9.0333333333333335E-2</v>
      </c>
      <c r="E270" s="209">
        <f>VLOOKUP(B270,'Прайс-лист работ'!B:E,4,0)</f>
        <v>0</v>
      </c>
      <c r="F270" s="159">
        <f t="shared" si="18"/>
        <v>0</v>
      </c>
    </row>
    <row r="271" spans="1:6" outlineLevel="1" x14ac:dyDescent="0.3">
      <c r="A271" s="160"/>
      <c r="B271" s="157" t="s">
        <v>392</v>
      </c>
      <c r="C271" s="156" t="str">
        <f>VLOOKUP(B271,'[1]Прайс-лист'!B:D,2,0)</f>
        <v>шт.</v>
      </c>
      <c r="D271" s="158">
        <f>33/5/6*12/24</f>
        <v>0.54999999999999993</v>
      </c>
      <c r="E271" s="209">
        <f>VLOOKUP(B271,'Прайс-лист работ'!B:E,4,0)</f>
        <v>0</v>
      </c>
      <c r="F271" s="159">
        <f t="shared" si="18"/>
        <v>0</v>
      </c>
    </row>
    <row r="272" spans="1:6" outlineLevel="1" x14ac:dyDescent="0.3">
      <c r="A272" s="160"/>
      <c r="B272" s="157" t="s">
        <v>1533</v>
      </c>
      <c r="C272" s="156" t="str">
        <f>VLOOKUP(B272,'[1]Прайс-лист'!B:D,2,0)</f>
        <v>м.кв.</v>
      </c>
      <c r="D272" s="158">
        <f>3.3/5/6*12/24</f>
        <v>5.4999999999999993E-2</v>
      </c>
      <c r="E272" s="209">
        <f>VLOOKUP(B272,'Прайс-лист работ'!B:E,4,0)</f>
        <v>0</v>
      </c>
      <c r="F272" s="159">
        <f t="shared" si="18"/>
        <v>0</v>
      </c>
    </row>
    <row r="273" spans="1:6" outlineLevel="1" x14ac:dyDescent="0.3">
      <c r="A273" s="174" t="s">
        <v>2418</v>
      </c>
      <c r="B273" s="170"/>
      <c r="C273" s="171"/>
      <c r="D273" s="172"/>
      <c r="E273" s="159"/>
      <c r="F273" s="168">
        <f>SUM(F265:F272)</f>
        <v>0</v>
      </c>
    </row>
    <row r="274" spans="1:6" outlineLevel="1" x14ac:dyDescent="0.3">
      <c r="A274" s="170" t="s">
        <v>133</v>
      </c>
      <c r="B274" s="170"/>
      <c r="C274" s="171"/>
      <c r="D274" s="172"/>
      <c r="E274" s="159"/>
      <c r="F274" s="168"/>
    </row>
    <row r="275" spans="1:6" outlineLevel="1" x14ac:dyDescent="0.3">
      <c r="A275" s="160"/>
      <c r="B275" s="157" t="s">
        <v>1379</v>
      </c>
      <c r="C275" s="156" t="str">
        <f>VLOOKUP(B275,'[1]Прайс-лист'!B:D,2,0)</f>
        <v>шт.</v>
      </c>
      <c r="D275" s="158">
        <f>40/5/6*12/24</f>
        <v>0.66666666666666663</v>
      </c>
      <c r="E275" s="209">
        <f>VLOOKUP(B275,'Прайс-лист работ'!B:E,4,0)</f>
        <v>0</v>
      </c>
      <c r="F275" s="159">
        <f t="shared" ref="F275:F291" si="19">E275*D275</f>
        <v>0</v>
      </c>
    </row>
    <row r="276" spans="1:6" ht="27.6" outlineLevel="1" x14ac:dyDescent="0.3">
      <c r="A276" s="160"/>
      <c r="B276" s="157" t="s">
        <v>1815</v>
      </c>
      <c r="C276" s="156" t="str">
        <f>VLOOKUP(B276,'[1]Прайс-лист'!B:D,2,0)</f>
        <v>м.кв.</v>
      </c>
      <c r="D276" s="158">
        <f>4.58/5/6*12/24</f>
        <v>7.6333333333333336E-2</v>
      </c>
      <c r="E276" s="209">
        <f>VLOOKUP(B276,'Прайс-лист работ'!B:E,4,0)</f>
        <v>0</v>
      </c>
      <c r="F276" s="159">
        <f t="shared" si="19"/>
        <v>0</v>
      </c>
    </row>
    <row r="277" spans="1:6" outlineLevel="1" x14ac:dyDescent="0.3">
      <c r="A277" s="160"/>
      <c r="B277" s="157" t="s">
        <v>469</v>
      </c>
      <c r="C277" s="156" t="str">
        <f>VLOOKUP(B277,'[1]Прайс-лист'!B:D,2,0)</f>
        <v>шт.</v>
      </c>
      <c r="D277" s="158">
        <f>10/5/6*12/24</f>
        <v>0.16666666666666666</v>
      </c>
      <c r="E277" s="209">
        <f>VLOOKUP(B277,'Прайс-лист работ'!B:E,4,0)</f>
        <v>0</v>
      </c>
      <c r="F277" s="159">
        <f t="shared" si="19"/>
        <v>0</v>
      </c>
    </row>
    <row r="278" spans="1:6" outlineLevel="1" x14ac:dyDescent="0.3">
      <c r="A278" s="160"/>
      <c r="B278" s="161" t="s">
        <v>1092</v>
      </c>
      <c r="C278" s="160" t="str">
        <f>VLOOKUP(B278,'[1]Прайс-лист'!B:D,2,0)</f>
        <v>шт.</v>
      </c>
      <c r="D278" s="162">
        <f>6/5/6*12/24</f>
        <v>9.9999999999999992E-2</v>
      </c>
      <c r="E278" s="209">
        <f>VLOOKUP(B278,'Прайс-лист работ'!B:E,4,0)</f>
        <v>0</v>
      </c>
      <c r="F278" s="163">
        <f t="shared" si="19"/>
        <v>0</v>
      </c>
    </row>
    <row r="279" spans="1:6" outlineLevel="1" x14ac:dyDescent="0.3">
      <c r="A279" s="160"/>
      <c r="B279" s="157" t="s">
        <v>83</v>
      </c>
      <c r="C279" s="156" t="str">
        <f>VLOOKUP(B279,'[1]Прайс-лист'!B:D,2,0)</f>
        <v>шт.</v>
      </c>
      <c r="D279" s="158">
        <f>65.33/5/6*12/24</f>
        <v>1.0888333333333333</v>
      </c>
      <c r="E279" s="209">
        <f>VLOOKUP(B279,'Прайс-лист работ'!B:E,4,0)</f>
        <v>0</v>
      </c>
      <c r="F279" s="159">
        <f t="shared" si="19"/>
        <v>0</v>
      </c>
    </row>
    <row r="280" spans="1:6" outlineLevel="1" x14ac:dyDescent="0.3">
      <c r="A280" s="160"/>
      <c r="B280" s="157" t="s">
        <v>396</v>
      </c>
      <c r="C280" s="156" t="str">
        <f>VLOOKUP(B280,'[1]Прайс-лист'!B:D,2,0)</f>
        <v>шт.</v>
      </c>
      <c r="D280" s="158">
        <f>26/5/6*12/24</f>
        <v>0.43333333333333335</v>
      </c>
      <c r="E280" s="209">
        <f>VLOOKUP(B280,'Прайс-лист работ'!B:E,4,0)</f>
        <v>0</v>
      </c>
      <c r="F280" s="159">
        <f t="shared" si="19"/>
        <v>0</v>
      </c>
    </row>
    <row r="281" spans="1:6" outlineLevel="1" x14ac:dyDescent="0.3">
      <c r="A281" s="160"/>
      <c r="B281" s="157" t="s">
        <v>496</v>
      </c>
      <c r="C281" s="156" t="str">
        <f>VLOOKUP(B281,'[1]Прайс-лист'!B:D,2,0)</f>
        <v>шт.</v>
      </c>
      <c r="D281" s="158">
        <f>17/5/6*12/24</f>
        <v>0.28333333333333333</v>
      </c>
      <c r="E281" s="209">
        <f>VLOOKUP(B281,'Прайс-лист работ'!B:E,4,0)</f>
        <v>0</v>
      </c>
      <c r="F281" s="159">
        <f t="shared" si="19"/>
        <v>0</v>
      </c>
    </row>
    <row r="282" spans="1:6" outlineLevel="1" x14ac:dyDescent="0.3">
      <c r="A282" s="160"/>
      <c r="B282" s="157" t="s">
        <v>1097</v>
      </c>
      <c r="C282" s="156" t="str">
        <f>VLOOKUP(B282,'[1]Прайс-лист'!B:D,2,0)</f>
        <v>шт.</v>
      </c>
      <c r="D282" s="158">
        <f>7/5/6*12/24</f>
        <v>0.11666666666666665</v>
      </c>
      <c r="E282" s="209">
        <f>VLOOKUP(B282,'Прайс-лист работ'!B:E,4,0)</f>
        <v>0</v>
      </c>
      <c r="F282" s="159">
        <f t="shared" si="19"/>
        <v>0</v>
      </c>
    </row>
    <row r="283" spans="1:6" ht="41.4" outlineLevel="1" x14ac:dyDescent="0.3">
      <c r="A283" s="160"/>
      <c r="B283" s="161" t="s">
        <v>1806</v>
      </c>
      <c r="C283" s="160" t="str">
        <f>VLOOKUP(B283,'[1]Прайс-лист'!B:D,2,0)</f>
        <v>м.кв.</v>
      </c>
      <c r="D283" s="162">
        <f>2.54/5/6*12/24</f>
        <v>4.2333333333333334E-2</v>
      </c>
      <c r="E283" s="209">
        <f>VLOOKUP(B283,'Прайс-лист работ'!B:E,4,0)</f>
        <v>0</v>
      </c>
      <c r="F283" s="163">
        <f t="shared" si="19"/>
        <v>0</v>
      </c>
    </row>
    <row r="284" spans="1:6" outlineLevel="1" x14ac:dyDescent="0.3">
      <c r="A284" s="160"/>
      <c r="B284" s="157" t="s">
        <v>1147</v>
      </c>
      <c r="C284" s="156" t="str">
        <f>VLOOKUP(B284,'[1]Прайс-лист'!B:D,2,0)</f>
        <v>м.кв.</v>
      </c>
      <c r="D284" s="158">
        <f>0.54/5/6*12/24</f>
        <v>9.0000000000000011E-3</v>
      </c>
      <c r="E284" s="209">
        <f>VLOOKUP(B284,'Прайс-лист работ'!B:E,4,0)</f>
        <v>0</v>
      </c>
      <c r="F284" s="159">
        <f t="shared" si="19"/>
        <v>0</v>
      </c>
    </row>
    <row r="285" spans="1:6" outlineLevel="1" x14ac:dyDescent="0.3">
      <c r="A285" s="160"/>
      <c r="B285" s="157" t="s">
        <v>1109</v>
      </c>
      <c r="C285" s="156" t="str">
        <f>VLOOKUP(B285,'[1]Прайс-лист'!B:D,2,0)</f>
        <v>шт.</v>
      </c>
      <c r="D285" s="158">
        <f>21/5/6*12/24</f>
        <v>0.35000000000000003</v>
      </c>
      <c r="E285" s="209">
        <f>VLOOKUP(B285,'Прайс-лист работ'!B:E,4,0)</f>
        <v>0</v>
      </c>
      <c r="F285" s="159">
        <f t="shared" si="19"/>
        <v>0</v>
      </c>
    </row>
    <row r="286" spans="1:6" outlineLevel="1" x14ac:dyDescent="0.3">
      <c r="A286" s="160"/>
      <c r="B286" s="157" t="s">
        <v>1556</v>
      </c>
      <c r="C286" s="156" t="str">
        <f>VLOOKUP(B286,'[1]Прайс-лист'!B:D,2,0)</f>
        <v>шт.</v>
      </c>
      <c r="D286" s="158">
        <f>2/5/6*12/24</f>
        <v>3.3333333333333333E-2</v>
      </c>
      <c r="E286" s="209">
        <f>VLOOKUP(B286,'Прайс-лист работ'!B:E,4,0)</f>
        <v>0</v>
      </c>
      <c r="F286" s="159">
        <f t="shared" si="19"/>
        <v>0</v>
      </c>
    </row>
    <row r="287" spans="1:6" outlineLevel="1" x14ac:dyDescent="0.3">
      <c r="A287" s="160"/>
      <c r="B287" s="157" t="s">
        <v>393</v>
      </c>
      <c r="C287" s="156" t="str">
        <f>VLOOKUP(B287,'[1]Прайс-лист'!B:D,2,0)</f>
        <v>шт.</v>
      </c>
      <c r="D287" s="158">
        <f>36/5/6*12/24</f>
        <v>0.6</v>
      </c>
      <c r="E287" s="209">
        <f>VLOOKUP(B287,'Прайс-лист работ'!B:E,4,0)</f>
        <v>0</v>
      </c>
      <c r="F287" s="159">
        <f t="shared" si="19"/>
        <v>0</v>
      </c>
    </row>
    <row r="288" spans="1:6" outlineLevel="1" x14ac:dyDescent="0.3">
      <c r="A288" s="160"/>
      <c r="B288" s="157" t="s">
        <v>1115</v>
      </c>
      <c r="C288" s="156" t="str">
        <f>VLOOKUP(B288,'[1]Прайс-лист'!B:D,2,0)</f>
        <v>м.кв.</v>
      </c>
      <c r="D288" s="158">
        <f>17.3/5/6*12/24</f>
        <v>0.28833333333333333</v>
      </c>
      <c r="E288" s="209">
        <f>VLOOKUP(B288,'Прайс-лист работ'!B:E,4,0)</f>
        <v>0</v>
      </c>
      <c r="F288" s="159">
        <f t="shared" si="19"/>
        <v>0</v>
      </c>
    </row>
    <row r="289" spans="1:6" outlineLevel="1" x14ac:dyDescent="0.3">
      <c r="A289" s="156"/>
      <c r="B289" s="157" t="s">
        <v>398</v>
      </c>
      <c r="C289" s="156" t="str">
        <f>VLOOKUP(B289,'[1]Прайс-лист'!B:D,2,0)</f>
        <v>шт.</v>
      </c>
      <c r="D289" s="158">
        <f>4/5/6*12/24</f>
        <v>6.6666666666666666E-2</v>
      </c>
      <c r="E289" s="209">
        <f>VLOOKUP(B289,'Прайс-лист работ'!B:E,4,0)</f>
        <v>0</v>
      </c>
      <c r="F289" s="159">
        <f t="shared" si="19"/>
        <v>0</v>
      </c>
    </row>
    <row r="290" spans="1:6" outlineLevel="1" x14ac:dyDescent="0.3">
      <c r="A290" s="160"/>
      <c r="B290" s="157" t="s">
        <v>1141</v>
      </c>
      <c r="C290" s="156" t="str">
        <f>VLOOKUP(B290,'[1]Прайс-лист'!B:D,2,0)</f>
        <v>м.кв.</v>
      </c>
      <c r="D290" s="158">
        <f>3.4/5/6*12/24</f>
        <v>5.6666666666666664E-2</v>
      </c>
      <c r="E290" s="209">
        <f>VLOOKUP(B290,'Прайс-лист работ'!B:E,4,0)</f>
        <v>0</v>
      </c>
      <c r="F290" s="159">
        <f t="shared" si="19"/>
        <v>0</v>
      </c>
    </row>
    <row r="291" spans="1:6" outlineLevel="1" x14ac:dyDescent="0.3">
      <c r="A291" s="160"/>
      <c r="B291" s="157" t="s">
        <v>400</v>
      </c>
      <c r="C291" s="156" t="str">
        <f>VLOOKUP(B291,'[1]Прайс-лист'!B:D,2,0)</f>
        <v>уп.</v>
      </c>
      <c r="D291" s="158">
        <f>6.9/5/6*12/24</f>
        <v>0.115</v>
      </c>
      <c r="E291" s="209">
        <f>VLOOKUP(B291,'Прайс-лист работ'!B:E,4,0)</f>
        <v>0</v>
      </c>
      <c r="F291" s="159">
        <f t="shared" si="19"/>
        <v>0</v>
      </c>
    </row>
    <row r="292" spans="1:6" outlineLevel="1" x14ac:dyDescent="0.3">
      <c r="A292" s="174" t="s">
        <v>2419</v>
      </c>
      <c r="B292" s="170"/>
      <c r="C292" s="171"/>
      <c r="D292" s="172"/>
      <c r="E292" s="159"/>
      <c r="F292" s="168">
        <f>SUM(F275:F291)</f>
        <v>0</v>
      </c>
    </row>
    <row r="293" spans="1:6" outlineLevel="1" x14ac:dyDescent="0.3">
      <c r="A293" s="170" t="s">
        <v>138</v>
      </c>
      <c r="B293" s="170"/>
      <c r="C293" s="171"/>
      <c r="D293" s="172"/>
      <c r="E293" s="159"/>
      <c r="F293" s="168"/>
    </row>
    <row r="294" spans="1:6" outlineLevel="1" x14ac:dyDescent="0.3">
      <c r="A294" s="156"/>
      <c r="B294" s="157" t="s">
        <v>702</v>
      </c>
      <c r="C294" s="156" t="str">
        <f>VLOOKUP(B294,'[1]Прайс-лист'!B:D,2,0)</f>
        <v>шт.</v>
      </c>
      <c r="D294" s="158">
        <f>18/5/6*12/24</f>
        <v>0.3</v>
      </c>
      <c r="E294" s="209">
        <f>VLOOKUP(B294,'Прайс-лист работ'!B:E,4,0)</f>
        <v>0</v>
      </c>
      <c r="F294" s="159">
        <f t="shared" ref="F294:F296" si="20">E294*D294</f>
        <v>0</v>
      </c>
    </row>
    <row r="295" spans="1:6" outlineLevel="1" x14ac:dyDescent="0.3">
      <c r="A295" s="156"/>
      <c r="B295" s="157" t="s">
        <v>2358</v>
      </c>
      <c r="C295" s="156" t="str">
        <f>VLOOKUP(B295,'[1]Прайс-лист'!B:D,2,0)</f>
        <v>шт.</v>
      </c>
      <c r="D295" s="158">
        <f>39/5/6*12/24</f>
        <v>0.65</v>
      </c>
      <c r="E295" s="209">
        <f>VLOOKUP(B295,'Прайс-лист работ'!B:E,4,0)</f>
        <v>0</v>
      </c>
      <c r="F295" s="159">
        <f t="shared" si="20"/>
        <v>0</v>
      </c>
    </row>
    <row r="296" spans="1:6" outlineLevel="1" x14ac:dyDescent="0.3">
      <c r="A296" s="156"/>
      <c r="B296" s="157" t="s">
        <v>1824</v>
      </c>
      <c r="C296" s="156" t="str">
        <f>VLOOKUP(B296,'[1]Прайс-лист'!B:D,2,0)</f>
        <v>шт.</v>
      </c>
      <c r="D296" s="158">
        <f>6/5/6*12/24</f>
        <v>9.9999999999999992E-2</v>
      </c>
      <c r="E296" s="209">
        <f>VLOOKUP(B296,'Прайс-лист работ'!B:E,4,0)</f>
        <v>0</v>
      </c>
      <c r="F296" s="159">
        <f t="shared" si="20"/>
        <v>0</v>
      </c>
    </row>
    <row r="297" spans="1:6" outlineLevel="1" x14ac:dyDescent="0.3">
      <c r="A297" s="174" t="s">
        <v>2420</v>
      </c>
      <c r="B297" s="170"/>
      <c r="C297" s="171"/>
      <c r="D297" s="172"/>
      <c r="E297" s="159"/>
      <c r="F297" s="168">
        <f>SUM(F294:F296)</f>
        <v>0</v>
      </c>
    </row>
    <row r="298" spans="1:6" outlineLevel="1" x14ac:dyDescent="0.3">
      <c r="A298" s="170" t="s">
        <v>401</v>
      </c>
      <c r="B298" s="170"/>
      <c r="C298" s="171"/>
      <c r="D298" s="172"/>
      <c r="E298" s="159"/>
      <c r="F298" s="168"/>
    </row>
    <row r="299" spans="1:6" outlineLevel="1" x14ac:dyDescent="0.3">
      <c r="A299" s="160"/>
      <c r="B299" s="157" t="s">
        <v>162</v>
      </c>
      <c r="C299" s="156" t="str">
        <f>VLOOKUP(B299,'[1]Прайс-лист'!B:D,2,0)</f>
        <v>л</v>
      </c>
      <c r="D299" s="158">
        <f>26/5/6*12/24</f>
        <v>0.43333333333333335</v>
      </c>
      <c r="E299" s="209">
        <f>VLOOKUP(B299,'Прайс-лист работ'!B:E,4,0)</f>
        <v>0</v>
      </c>
      <c r="F299" s="159">
        <f>E299*D299</f>
        <v>0</v>
      </c>
    </row>
    <row r="300" spans="1:6" outlineLevel="1" x14ac:dyDescent="0.3">
      <c r="A300" s="160"/>
      <c r="B300" s="157" t="s">
        <v>1152</v>
      </c>
      <c r="C300" s="156" t="str">
        <f>VLOOKUP(B300,'[1]Прайс-лист'!B:D,2,0)</f>
        <v>м.кв.</v>
      </c>
      <c r="D300" s="158">
        <f>9/5/6*12/24</f>
        <v>0.15</v>
      </c>
      <c r="E300" s="209">
        <f>VLOOKUP(B300,'Прайс-лист работ'!B:E,4,0)</f>
        <v>0</v>
      </c>
      <c r="F300" s="159">
        <f>E300*D300</f>
        <v>0</v>
      </c>
    </row>
    <row r="301" spans="1:6" outlineLevel="1" x14ac:dyDescent="0.3">
      <c r="A301" s="174" t="s">
        <v>2408</v>
      </c>
      <c r="B301" s="170"/>
      <c r="C301" s="171"/>
      <c r="D301" s="172"/>
      <c r="E301" s="159"/>
      <c r="F301" s="168">
        <f>SUM(F299:F300)</f>
        <v>0</v>
      </c>
    </row>
    <row r="302" spans="1:6" outlineLevel="1" x14ac:dyDescent="0.3">
      <c r="A302" s="170" t="s">
        <v>402</v>
      </c>
      <c r="B302" s="170"/>
      <c r="C302" s="171"/>
      <c r="D302" s="172"/>
      <c r="E302" s="159"/>
      <c r="F302" s="168"/>
    </row>
    <row r="303" spans="1:6" outlineLevel="1" x14ac:dyDescent="0.3">
      <c r="A303" s="156"/>
      <c r="B303" s="157" t="s">
        <v>300</v>
      </c>
      <c r="C303" s="156" t="str">
        <f>VLOOKUP(B303,'[1]Прайс-лист'!B:D,2,0)</f>
        <v>шт.</v>
      </c>
      <c r="D303" s="158">
        <f>28/5/6*12/24</f>
        <v>0.46666666666666662</v>
      </c>
      <c r="E303" s="209">
        <f>VLOOKUP(B303,'Прайс-лист работ'!B:E,4,0)</f>
        <v>0</v>
      </c>
      <c r="F303" s="159">
        <f t="shared" ref="F303:F332" si="21">E303*D303</f>
        <v>0</v>
      </c>
    </row>
    <row r="304" spans="1:6" outlineLevel="1" x14ac:dyDescent="0.3">
      <c r="A304" s="160"/>
      <c r="B304" s="157" t="s">
        <v>81</v>
      </c>
      <c r="C304" s="156" t="str">
        <f>VLOOKUP(B304,'[1]Прайс-лист'!B:D,2,0)</f>
        <v>л</v>
      </c>
      <c r="D304" s="158">
        <f>26.36/5/6*12/24</f>
        <v>0.43933333333333335</v>
      </c>
      <c r="E304" s="209">
        <f>VLOOKUP(B304,'Прайс-лист работ'!B:E,4,0)</f>
        <v>0</v>
      </c>
      <c r="F304" s="159">
        <f t="shared" si="21"/>
        <v>0</v>
      </c>
    </row>
    <row r="305" spans="1:6" outlineLevel="1" x14ac:dyDescent="0.3">
      <c r="A305" s="160"/>
      <c r="B305" s="157" t="s">
        <v>411</v>
      </c>
      <c r="C305" s="156" t="str">
        <f>VLOOKUP(B305,'[1]Прайс-лист'!B:D,2,0)</f>
        <v>шт.</v>
      </c>
      <c r="D305" s="158">
        <f>45/5/6*12/24</f>
        <v>0.75</v>
      </c>
      <c r="E305" s="209">
        <f>VLOOKUP(B305,'Прайс-лист работ'!B:E,4,0)</f>
        <v>0</v>
      </c>
      <c r="F305" s="163">
        <f t="shared" si="21"/>
        <v>0</v>
      </c>
    </row>
    <row r="306" spans="1:6" outlineLevel="1" x14ac:dyDescent="0.3">
      <c r="A306" s="160"/>
      <c r="B306" s="157" t="s">
        <v>412</v>
      </c>
      <c r="C306" s="156" t="str">
        <f>VLOOKUP(B306,'[1]Прайс-лист'!B:D,2,0)</f>
        <v>шт.</v>
      </c>
      <c r="D306" s="158">
        <f>29/5/6*12/24</f>
        <v>0.48333333333333334</v>
      </c>
      <c r="E306" s="209">
        <f>VLOOKUP(B306,'Прайс-лист работ'!B:E,4,0)</f>
        <v>0</v>
      </c>
      <c r="F306" s="163">
        <f t="shared" si="21"/>
        <v>0</v>
      </c>
    </row>
    <row r="307" spans="1:6" outlineLevel="1" x14ac:dyDescent="0.3">
      <c r="A307" s="160"/>
      <c r="B307" s="157" t="s">
        <v>289</v>
      </c>
      <c r="C307" s="156" t="str">
        <f>VLOOKUP(B307,'[1]Прайс-лист'!B:D,2,0)</f>
        <v>шт.</v>
      </c>
      <c r="D307" s="158">
        <f>29/5/6*12/24</f>
        <v>0.48333333333333334</v>
      </c>
      <c r="E307" s="209">
        <f>VLOOKUP(B307,'Прайс-лист работ'!B:E,4,0)</f>
        <v>0</v>
      </c>
      <c r="F307" s="159">
        <f t="shared" si="21"/>
        <v>0</v>
      </c>
    </row>
    <row r="308" spans="1:6" outlineLevel="1" x14ac:dyDescent="0.3">
      <c r="A308" s="160"/>
      <c r="B308" s="157" t="s">
        <v>417</v>
      </c>
      <c r="C308" s="156" t="str">
        <f>VLOOKUP(B308,'[1]Прайс-лист'!B:D,2,0)</f>
        <v>м.кв.</v>
      </c>
      <c r="D308" s="158">
        <f>11.526/5/6*12/24</f>
        <v>0.19210000000000002</v>
      </c>
      <c r="E308" s="209">
        <f>VLOOKUP(B308,'Прайс-лист работ'!B:E,4,0)</f>
        <v>0</v>
      </c>
      <c r="F308" s="159">
        <f t="shared" si="21"/>
        <v>0</v>
      </c>
    </row>
    <row r="309" spans="1:6" outlineLevel="1" x14ac:dyDescent="0.3">
      <c r="A309" s="156"/>
      <c r="B309" s="157" t="s">
        <v>1058</v>
      </c>
      <c r="C309" s="156" t="str">
        <f>VLOOKUP(B309,'[1]Прайс-лист'!B:D,2,0)</f>
        <v>шт.</v>
      </c>
      <c r="D309" s="158">
        <f>42/5/6*12/24</f>
        <v>0.70000000000000007</v>
      </c>
      <c r="E309" s="209">
        <f>VLOOKUP(B309,'Прайс-лист работ'!B:E,4,0)</f>
        <v>0</v>
      </c>
      <c r="F309" s="159">
        <f t="shared" si="21"/>
        <v>0</v>
      </c>
    </row>
    <row r="310" spans="1:6" outlineLevel="1" x14ac:dyDescent="0.3">
      <c r="A310" s="160"/>
      <c r="B310" s="157" t="s">
        <v>1523</v>
      </c>
      <c r="C310" s="156" t="str">
        <f>VLOOKUP(B310,'[1]Прайс-лист'!B:D,2,0)</f>
        <v>шт.</v>
      </c>
      <c r="D310" s="158">
        <f>60/5/6*12/24</f>
        <v>1</v>
      </c>
      <c r="E310" s="209">
        <f>VLOOKUP(B310,'Прайс-лист работ'!B:E,4,0)</f>
        <v>0</v>
      </c>
      <c r="F310" s="159">
        <f t="shared" si="21"/>
        <v>0</v>
      </c>
    </row>
    <row r="311" spans="1:6" outlineLevel="1" x14ac:dyDescent="0.3">
      <c r="A311" s="160"/>
      <c r="B311" s="157" t="s">
        <v>2354</v>
      </c>
      <c r="C311" s="156" t="str">
        <f>VLOOKUP(B311,'[1]Прайс-лист'!B:D,2,0)</f>
        <v>шт.</v>
      </c>
      <c r="D311" s="158">
        <f>1/5/6*12/24</f>
        <v>1.6666666666666666E-2</v>
      </c>
      <c r="E311" s="209">
        <f>VLOOKUP(B311,'Прайс-лист работ'!B:E,4,0)</f>
        <v>0</v>
      </c>
      <c r="F311" s="159">
        <f t="shared" si="21"/>
        <v>0</v>
      </c>
    </row>
    <row r="312" spans="1:6" outlineLevel="1" x14ac:dyDescent="0.3">
      <c r="A312" s="160"/>
      <c r="B312" s="157" t="s">
        <v>1098</v>
      </c>
      <c r="C312" s="156" t="str">
        <f>VLOOKUP(B312,'[1]Прайс-лист'!B:D,2,0)</f>
        <v>шт.</v>
      </c>
      <c r="D312" s="158">
        <f>7/5/6*12/24</f>
        <v>0.11666666666666665</v>
      </c>
      <c r="E312" s="209">
        <f>VLOOKUP(B312,'Прайс-лист работ'!B:E,4,0)</f>
        <v>0</v>
      </c>
      <c r="F312" s="159">
        <f t="shared" si="21"/>
        <v>0</v>
      </c>
    </row>
    <row r="313" spans="1:6" outlineLevel="1" x14ac:dyDescent="0.3">
      <c r="A313" s="160"/>
      <c r="B313" s="157" t="s">
        <v>193</v>
      </c>
      <c r="C313" s="156" t="str">
        <f>VLOOKUP(B313,'[1]Прайс-лист'!B:D,2,0)</f>
        <v>шт.</v>
      </c>
      <c r="D313" s="158">
        <f>32/5/6*12/24</f>
        <v>0.53333333333333333</v>
      </c>
      <c r="E313" s="209">
        <f>VLOOKUP(B313,'Прайс-лист работ'!B:E,4,0)</f>
        <v>0</v>
      </c>
      <c r="F313" s="159">
        <f t="shared" si="21"/>
        <v>0</v>
      </c>
    </row>
    <row r="314" spans="1:6" outlineLevel="1" x14ac:dyDescent="0.3">
      <c r="A314" s="160"/>
      <c r="B314" s="157" t="s">
        <v>498</v>
      </c>
      <c r="C314" s="156" t="str">
        <f>VLOOKUP(B314,'[1]Прайс-лист'!B:D,2,0)</f>
        <v>м.кв.</v>
      </c>
      <c r="D314" s="158">
        <f>15.68/5/6*12/24</f>
        <v>0.26133333333333336</v>
      </c>
      <c r="E314" s="209">
        <f>VLOOKUP(B314,'Прайс-лист работ'!B:E,4,0)</f>
        <v>0</v>
      </c>
      <c r="F314" s="159">
        <f t="shared" si="21"/>
        <v>0</v>
      </c>
    </row>
    <row r="315" spans="1:6" outlineLevel="1" x14ac:dyDescent="0.3">
      <c r="A315" s="160"/>
      <c r="B315" s="157" t="s">
        <v>185</v>
      </c>
      <c r="C315" s="156" t="str">
        <f>VLOOKUP(B315,'[1]Прайс-лист'!B:D,2,0)</f>
        <v>шт.</v>
      </c>
      <c r="D315" s="158">
        <f>18.8/5/6*12/24</f>
        <v>0.31333333333333335</v>
      </c>
      <c r="E315" s="209">
        <f>VLOOKUP(B315,'Прайс-лист работ'!B:E,4,0)</f>
        <v>0</v>
      </c>
      <c r="F315" s="159">
        <f t="shared" si="21"/>
        <v>0</v>
      </c>
    </row>
    <row r="316" spans="1:6" ht="27.6" outlineLevel="1" x14ac:dyDescent="0.3">
      <c r="A316" s="160"/>
      <c r="B316" s="157" t="s">
        <v>1829</v>
      </c>
      <c r="C316" s="156" t="str">
        <f>VLOOKUP(B316,'[1]Прайс-лист'!B:D,2,0)</f>
        <v>шт.</v>
      </c>
      <c r="D316" s="158">
        <f>77/5/6*12/24</f>
        <v>1.2833333333333334</v>
      </c>
      <c r="E316" s="209">
        <f>VLOOKUP(B316,'Прайс-лист работ'!B:E,4,0)</f>
        <v>0</v>
      </c>
      <c r="F316" s="159">
        <f t="shared" si="21"/>
        <v>0</v>
      </c>
    </row>
    <row r="317" spans="1:6" ht="27.6" outlineLevel="1" x14ac:dyDescent="0.3">
      <c r="A317" s="160"/>
      <c r="B317" s="157" t="s">
        <v>1106</v>
      </c>
      <c r="C317" s="156" t="str">
        <f>VLOOKUP(B317,'[1]Прайс-лист'!B:D,2,0)</f>
        <v>шт.</v>
      </c>
      <c r="D317" s="158">
        <f>116/5/6*12/24</f>
        <v>1.9333333333333333</v>
      </c>
      <c r="E317" s="209">
        <f>VLOOKUP(B317,'Прайс-лист работ'!B:E,4,0)</f>
        <v>0</v>
      </c>
      <c r="F317" s="187">
        <f t="shared" si="21"/>
        <v>0</v>
      </c>
    </row>
    <row r="318" spans="1:6" outlineLevel="1" x14ac:dyDescent="0.3">
      <c r="A318" s="160"/>
      <c r="B318" s="157" t="s">
        <v>415</v>
      </c>
      <c r="C318" s="156" t="str">
        <f>VLOOKUP(B318,'[1]Прайс-лист'!B:D,2,0)</f>
        <v>шт.</v>
      </c>
      <c r="D318" s="158">
        <f>3/5/6*12/24</f>
        <v>4.9999999999999996E-2</v>
      </c>
      <c r="E318" s="209">
        <f>VLOOKUP(B318,'Прайс-лист работ'!B:E,4,0)</f>
        <v>0</v>
      </c>
      <c r="F318" s="159">
        <f t="shared" si="21"/>
        <v>0</v>
      </c>
    </row>
    <row r="319" spans="1:6" ht="27.6" outlineLevel="1" x14ac:dyDescent="0.3">
      <c r="A319" s="160"/>
      <c r="B319" s="157" t="s">
        <v>418</v>
      </c>
      <c r="C319" s="156" t="str">
        <f>VLOOKUP(B319,'[1]Прайс-лист'!B:D,2,0)</f>
        <v>м.кв.</v>
      </c>
      <c r="D319" s="158">
        <f>7/5/6*12/24</f>
        <v>0.11666666666666665</v>
      </c>
      <c r="E319" s="209">
        <f>VLOOKUP(B319,'Прайс-лист работ'!B:E,4,0)</f>
        <v>0</v>
      </c>
      <c r="F319" s="159">
        <f t="shared" si="21"/>
        <v>0</v>
      </c>
    </row>
    <row r="320" spans="1:6" outlineLevel="1" x14ac:dyDescent="0.3">
      <c r="A320" s="160"/>
      <c r="B320" s="157" t="s">
        <v>345</v>
      </c>
      <c r="C320" s="156" t="str">
        <f>VLOOKUP(B320,'[1]Прайс-лист'!B:D,2,0)</f>
        <v>шт.</v>
      </c>
      <c r="D320" s="158">
        <f>32/5/6*12/24</f>
        <v>0.53333333333333333</v>
      </c>
      <c r="E320" s="209">
        <f>VLOOKUP(B320,'Прайс-лист работ'!B:E,4,0)</f>
        <v>0</v>
      </c>
      <c r="F320" s="159">
        <f t="shared" si="21"/>
        <v>0</v>
      </c>
    </row>
    <row r="321" spans="1:6" outlineLevel="1" x14ac:dyDescent="0.3">
      <c r="A321" s="160"/>
      <c r="B321" s="157" t="s">
        <v>423</v>
      </c>
      <c r="C321" s="156" t="str">
        <f>VLOOKUP(B321,'[1]Прайс-лист'!B:D,2,0)</f>
        <v>шт.</v>
      </c>
      <c r="D321" s="158">
        <f>3/5/6*12/24</f>
        <v>4.9999999999999996E-2</v>
      </c>
      <c r="E321" s="209">
        <f>VLOOKUP(B321,'Прайс-лист работ'!B:E,4,0)</f>
        <v>0</v>
      </c>
      <c r="F321" s="159">
        <f t="shared" si="21"/>
        <v>0</v>
      </c>
    </row>
    <row r="322" spans="1:6" outlineLevel="1" x14ac:dyDescent="0.3">
      <c r="A322" s="160"/>
      <c r="B322" s="157" t="s">
        <v>424</v>
      </c>
      <c r="C322" s="156" t="str">
        <f>VLOOKUP(B322,'[1]Прайс-лист'!B:D,2,0)</f>
        <v>шт.</v>
      </c>
      <c r="D322" s="158">
        <f>8/5/6*12/24</f>
        <v>0.13333333333333333</v>
      </c>
      <c r="E322" s="209">
        <f>VLOOKUP(B322,'Прайс-лист работ'!B:E,4,0)</f>
        <v>0</v>
      </c>
      <c r="F322" s="159">
        <f t="shared" si="21"/>
        <v>0</v>
      </c>
    </row>
    <row r="323" spans="1:6" outlineLevel="1" x14ac:dyDescent="0.3">
      <c r="A323" s="160"/>
      <c r="B323" s="157" t="s">
        <v>136</v>
      </c>
      <c r="C323" s="156" t="str">
        <f>VLOOKUP(B323,'[1]Прайс-лист'!B:D,2,0)</f>
        <v>шт.</v>
      </c>
      <c r="D323" s="158">
        <f>8.5/5/6*12/24</f>
        <v>0.14166666666666666</v>
      </c>
      <c r="E323" s="209">
        <f>VLOOKUP(B323,'Прайс-лист работ'!B:E,4,0)</f>
        <v>0</v>
      </c>
      <c r="F323" s="163">
        <f t="shared" si="21"/>
        <v>0</v>
      </c>
    </row>
    <row r="324" spans="1:6" outlineLevel="1" x14ac:dyDescent="0.3">
      <c r="A324" s="160"/>
      <c r="B324" s="157" t="s">
        <v>1560</v>
      </c>
      <c r="C324" s="156" t="str">
        <f>VLOOKUP(B324,'[1]Прайс-лист'!B:D,2,0)</f>
        <v>шт.</v>
      </c>
      <c r="D324" s="158">
        <f>40/5/6*12/24</f>
        <v>0.66666666666666663</v>
      </c>
      <c r="E324" s="209">
        <f>VLOOKUP(B324,'Прайс-лист работ'!B:E,4,0)</f>
        <v>0</v>
      </c>
      <c r="F324" s="163">
        <f t="shared" si="21"/>
        <v>0</v>
      </c>
    </row>
    <row r="325" spans="1:6" outlineLevel="1" x14ac:dyDescent="0.3">
      <c r="A325" s="160"/>
      <c r="B325" s="157" t="s">
        <v>394</v>
      </c>
      <c r="C325" s="156" t="str">
        <f>VLOOKUP(B325,'[1]Прайс-лист'!B:D,2,0)</f>
        <v>м.кв.</v>
      </c>
      <c r="D325" s="158">
        <f>15/5/6*12/24</f>
        <v>0.25</v>
      </c>
      <c r="E325" s="209">
        <f>VLOOKUP(B325,'Прайс-лист работ'!B:E,4,0)</f>
        <v>0</v>
      </c>
      <c r="F325" s="159">
        <f t="shared" si="21"/>
        <v>0</v>
      </c>
    </row>
    <row r="326" spans="1:6" outlineLevel="1" x14ac:dyDescent="0.3">
      <c r="A326" s="160"/>
      <c r="B326" s="157" t="s">
        <v>444</v>
      </c>
      <c r="C326" s="156" t="str">
        <f>VLOOKUP(B326,'[1]Прайс-лист'!B:D,2,0)</f>
        <v>шт.</v>
      </c>
      <c r="D326" s="158">
        <f>4/5/6*12/24</f>
        <v>6.6666666666666666E-2</v>
      </c>
      <c r="E326" s="209">
        <f>VLOOKUP(B326,'Прайс-лист работ'!B:E,4,0)</f>
        <v>0</v>
      </c>
      <c r="F326" s="159">
        <f t="shared" si="21"/>
        <v>0</v>
      </c>
    </row>
    <row r="327" spans="1:6" outlineLevel="1" x14ac:dyDescent="0.3">
      <c r="A327" s="160"/>
      <c r="B327" s="157" t="s">
        <v>417</v>
      </c>
      <c r="C327" s="156" t="str">
        <f>VLOOKUP(B327,'[1]Прайс-лист'!B:D,2,0)</f>
        <v>м.кв.</v>
      </c>
      <c r="D327" s="158">
        <f>4/5/6*12/24</f>
        <v>6.6666666666666666E-2</v>
      </c>
      <c r="E327" s="209">
        <f>VLOOKUP(B327,'Прайс-лист работ'!B:E,4,0)</f>
        <v>0</v>
      </c>
      <c r="F327" s="159">
        <f t="shared" si="21"/>
        <v>0</v>
      </c>
    </row>
    <row r="328" spans="1:6" outlineLevel="1" x14ac:dyDescent="0.3">
      <c r="A328" s="160"/>
      <c r="B328" s="157" t="s">
        <v>190</v>
      </c>
      <c r="C328" s="156" t="str">
        <f>VLOOKUP(B328,'[1]Прайс-лист'!B:D,2,0)</f>
        <v>шт.</v>
      </c>
      <c r="D328" s="158">
        <f>71/5/6*12/24</f>
        <v>1.1833333333333333</v>
      </c>
      <c r="E328" s="209">
        <f>VLOOKUP(B328,'Прайс-лист работ'!B:E,4,0)</f>
        <v>0</v>
      </c>
      <c r="F328" s="159">
        <f t="shared" si="21"/>
        <v>0</v>
      </c>
    </row>
    <row r="329" spans="1:6" outlineLevel="1" x14ac:dyDescent="0.3">
      <c r="A329" s="160"/>
      <c r="B329" s="157" t="s">
        <v>698</v>
      </c>
      <c r="C329" s="156" t="str">
        <f>VLOOKUP(B329,'[1]Прайс-лист'!B:D,2,0)</f>
        <v>шт.</v>
      </c>
      <c r="D329" s="158">
        <f>20/5/6*12/24</f>
        <v>0.33333333333333331</v>
      </c>
      <c r="E329" s="209">
        <f>VLOOKUP(B329,'Прайс-лист работ'!B:E,4,0)</f>
        <v>0</v>
      </c>
      <c r="F329" s="159">
        <f t="shared" si="21"/>
        <v>0</v>
      </c>
    </row>
    <row r="330" spans="1:6" outlineLevel="1" x14ac:dyDescent="0.3">
      <c r="A330" s="160"/>
      <c r="B330" s="157" t="s">
        <v>1485</v>
      </c>
      <c r="C330" s="156" t="str">
        <f>VLOOKUP(B330,'[1]Прайс-лист'!B:D,2,0)</f>
        <v>шт.</v>
      </c>
      <c r="D330" s="158">
        <f>53/5/6*12/24</f>
        <v>0.8833333333333333</v>
      </c>
      <c r="E330" s="209">
        <f>VLOOKUP(B330,'Прайс-лист работ'!B:E,4,0)</f>
        <v>0</v>
      </c>
      <c r="F330" s="159">
        <f t="shared" si="21"/>
        <v>0</v>
      </c>
    </row>
    <row r="331" spans="1:6" outlineLevel="1" x14ac:dyDescent="0.3">
      <c r="A331" s="160"/>
      <c r="B331" s="157" t="s">
        <v>1521</v>
      </c>
      <c r="C331" s="156" t="str">
        <f>VLOOKUP(B331,'[1]Прайс-лист'!B:D,2,0)</f>
        <v>м.кв.</v>
      </c>
      <c r="D331" s="158">
        <f>91.05/5/6*12/24</f>
        <v>1.5175000000000001</v>
      </c>
      <c r="E331" s="209">
        <f>VLOOKUP(B331,'Прайс-лист работ'!B:E,4,0)</f>
        <v>0</v>
      </c>
      <c r="F331" s="159">
        <f t="shared" si="21"/>
        <v>0</v>
      </c>
    </row>
    <row r="332" spans="1:6" outlineLevel="1" x14ac:dyDescent="0.3">
      <c r="A332" s="160"/>
      <c r="B332" s="157" t="s">
        <v>323</v>
      </c>
      <c r="C332" s="156" t="str">
        <f>VLOOKUP(B332,'[1]Прайс-лист'!B:D,2,0)</f>
        <v>м.кв.</v>
      </c>
      <c r="D332" s="158">
        <f>4.48/5/6*12/24</f>
        <v>7.4666666666666673E-2</v>
      </c>
      <c r="E332" s="209">
        <f>VLOOKUP(B332,'Прайс-лист работ'!B:E,4,0)</f>
        <v>0</v>
      </c>
      <c r="F332" s="159">
        <f t="shared" si="21"/>
        <v>0</v>
      </c>
    </row>
    <row r="333" spans="1:6" outlineLevel="1" x14ac:dyDescent="0.3">
      <c r="A333" s="174" t="s">
        <v>2421</v>
      </c>
      <c r="B333" s="170"/>
      <c r="C333" s="171"/>
      <c r="D333" s="172"/>
      <c r="E333" s="159"/>
      <c r="F333" s="168">
        <f>SUM(F303:F332)</f>
        <v>0</v>
      </c>
    </row>
    <row r="334" spans="1:6" outlineLevel="1" x14ac:dyDescent="0.3">
      <c r="A334" s="174" t="s">
        <v>2422</v>
      </c>
      <c r="B334" s="170"/>
      <c r="C334" s="171"/>
      <c r="D334" s="172"/>
      <c r="E334" s="159"/>
      <c r="F334" s="168"/>
    </row>
    <row r="335" spans="1:6" outlineLevel="1" x14ac:dyDescent="0.3">
      <c r="A335" s="156"/>
      <c r="B335" s="157" t="s">
        <v>1100</v>
      </c>
      <c r="C335" s="156" t="str">
        <f>VLOOKUP(B335,'[1]Прайс-лист'!B:D,2,0)</f>
        <v>шт.</v>
      </c>
      <c r="D335" s="158">
        <f>11/5/6*12/24</f>
        <v>0.18333333333333335</v>
      </c>
      <c r="E335" s="209">
        <f>VLOOKUP(B335,'Прайс-лист работ'!B:E,4,0)</f>
        <v>0</v>
      </c>
      <c r="F335" s="159">
        <f t="shared" ref="F335:F351" si="22">E335*D335</f>
        <v>0</v>
      </c>
    </row>
    <row r="336" spans="1:6" ht="41.4" outlineLevel="1" x14ac:dyDescent="0.3">
      <c r="A336" s="156"/>
      <c r="B336" s="157" t="s">
        <v>511</v>
      </c>
      <c r="C336" s="156" t="str">
        <f>VLOOKUP(B24,'[1]Прайс-лист'!B:D,2,0)</f>
        <v>м.кв.</v>
      </c>
      <c r="D336" s="158">
        <f>1/5/6*12/24</f>
        <v>1.6666666666666666E-2</v>
      </c>
      <c r="E336" s="209">
        <f>VLOOKUP(B336,'Прайс-лист работ'!B:E,4,0)</f>
        <v>0</v>
      </c>
      <c r="F336" s="159">
        <f>E24*D24</f>
        <v>0</v>
      </c>
    </row>
    <row r="337" spans="1:6" outlineLevel="1" x14ac:dyDescent="0.3">
      <c r="A337" s="156"/>
      <c r="B337" s="157" t="s">
        <v>2303</v>
      </c>
      <c r="C337" s="156" t="str">
        <f>VLOOKUP(B337,'[1]Прайс-лист'!B:D,2,0)</f>
        <v>шт.</v>
      </c>
      <c r="D337" s="158">
        <f>7/5/6*12/24</f>
        <v>0.11666666666666665</v>
      </c>
      <c r="E337" s="209">
        <f>VLOOKUP(B337,'Прайс-лист работ'!B:E,4,0)</f>
        <v>0</v>
      </c>
      <c r="F337" s="159">
        <f t="shared" si="22"/>
        <v>0</v>
      </c>
    </row>
    <row r="338" spans="1:6" ht="41.4" outlineLevel="1" x14ac:dyDescent="0.3">
      <c r="A338" s="156"/>
      <c r="B338" s="157" t="s">
        <v>1844</v>
      </c>
      <c r="C338" s="156" t="str">
        <f>VLOOKUP(B338,'[1]Прайс-лист'!B:D,2,0)</f>
        <v>шт.</v>
      </c>
      <c r="D338" s="158">
        <f>210/24</f>
        <v>8.75</v>
      </c>
      <c r="E338" s="209">
        <f>VLOOKUP(B338,'Прайс-лист работ'!B:E,4,0)</f>
        <v>0</v>
      </c>
      <c r="F338" s="163">
        <f t="shared" si="22"/>
        <v>0</v>
      </c>
    </row>
    <row r="339" spans="1:6" ht="27.6" outlineLevel="1" x14ac:dyDescent="0.3">
      <c r="A339" s="156"/>
      <c r="B339" s="157" t="s">
        <v>665</v>
      </c>
      <c r="C339" s="156" t="str">
        <f>VLOOKUP(B339,'[1]Прайс-лист'!B:D,2,0)</f>
        <v>шт.</v>
      </c>
      <c r="D339" s="158">
        <f>9/5/6*12/24</f>
        <v>0.15</v>
      </c>
      <c r="E339" s="209">
        <f>VLOOKUP(B339,'Прайс-лист работ'!B:E,4,0)</f>
        <v>0</v>
      </c>
      <c r="F339" s="159">
        <f t="shared" si="22"/>
        <v>0</v>
      </c>
    </row>
    <row r="340" spans="1:6" outlineLevel="1" x14ac:dyDescent="0.3">
      <c r="A340" s="160"/>
      <c r="B340" s="161" t="s">
        <v>2292</v>
      </c>
      <c r="C340" s="160" t="str">
        <f>VLOOKUP(B340,'[1]Прайс-лист'!B:D,2,0)</f>
        <v>м.п.</v>
      </c>
      <c r="D340" s="162">
        <f>37.8/5/6*12/24</f>
        <v>0.63</v>
      </c>
      <c r="E340" s="209">
        <f>VLOOKUP(B340,'Прайс-лист работ'!B:E,4,0)</f>
        <v>0</v>
      </c>
      <c r="F340" s="163">
        <f t="shared" si="22"/>
        <v>0</v>
      </c>
    </row>
    <row r="341" spans="1:6" ht="27.6" outlineLevel="1" x14ac:dyDescent="0.3">
      <c r="A341" s="156"/>
      <c r="B341" s="157" t="s">
        <v>434</v>
      </c>
      <c r="C341" s="156" t="str">
        <f>VLOOKUP(B341,'[1]Прайс-лист'!B:D,2,0)</f>
        <v>м.п.</v>
      </c>
      <c r="D341" s="158">
        <f>24/5/6*12/24</f>
        <v>0.39999999999999997</v>
      </c>
      <c r="E341" s="209">
        <f>VLOOKUP(B341,'Прайс-лист работ'!B:E,4,0)</f>
        <v>0</v>
      </c>
      <c r="F341" s="159">
        <f t="shared" si="22"/>
        <v>0</v>
      </c>
    </row>
    <row r="342" spans="1:6" ht="55.2" outlineLevel="1" x14ac:dyDescent="0.3">
      <c r="A342" s="156"/>
      <c r="B342" s="157" t="s">
        <v>2287</v>
      </c>
      <c r="C342" s="156" t="str">
        <f>VLOOKUP(B342,'[1]Прайс-лист'!B:D,2,0)</f>
        <v>шт.</v>
      </c>
      <c r="D342" s="158">
        <f>4/5/6*12/24</f>
        <v>6.6666666666666666E-2</v>
      </c>
      <c r="E342" s="209">
        <f>VLOOKUP(B342,'Прайс-лист работ'!B:E,4,0)</f>
        <v>0</v>
      </c>
      <c r="F342" s="159">
        <f t="shared" si="22"/>
        <v>0</v>
      </c>
    </row>
    <row r="343" spans="1:6" ht="41.4" outlineLevel="1" x14ac:dyDescent="0.3">
      <c r="A343" s="156"/>
      <c r="B343" s="157" t="s">
        <v>2291</v>
      </c>
      <c r="C343" s="156" t="str">
        <f>VLOOKUP(B343,'[1]Прайс-лист'!B:D,2,0)</f>
        <v>шт.</v>
      </c>
      <c r="D343" s="158">
        <f>5/5/6*12/24</f>
        <v>8.3333333333333329E-2</v>
      </c>
      <c r="E343" s="209">
        <f>VLOOKUP(B343,'Прайс-лист работ'!B:E,4,0)</f>
        <v>0</v>
      </c>
      <c r="F343" s="159">
        <f t="shared" si="22"/>
        <v>0</v>
      </c>
    </row>
    <row r="344" spans="1:6" ht="41.4" outlineLevel="1" x14ac:dyDescent="0.3">
      <c r="A344" s="156"/>
      <c r="B344" s="157" t="s">
        <v>1852</v>
      </c>
      <c r="C344" s="156" t="str">
        <f>VLOOKUP(B344,'[1]Прайс-лист'!B:D,2,0)</f>
        <v>м.п.</v>
      </c>
      <c r="D344" s="158">
        <f>28.5/5/6*12/24</f>
        <v>0.47500000000000003</v>
      </c>
      <c r="E344" s="209">
        <f>VLOOKUP(B344,'Прайс-лист работ'!B:E,4,0)</f>
        <v>0</v>
      </c>
      <c r="F344" s="159">
        <f t="shared" si="22"/>
        <v>0</v>
      </c>
    </row>
    <row r="345" spans="1:6" outlineLevel="1" x14ac:dyDescent="0.3">
      <c r="A345" s="156"/>
      <c r="B345" s="157" t="s">
        <v>668</v>
      </c>
      <c r="C345" s="156" t="str">
        <f>VLOOKUP(B345,'[1]Прайс-лист'!B:D,2,0)</f>
        <v>шт.</v>
      </c>
      <c r="D345" s="158">
        <f>9/5/6*12/24</f>
        <v>0.15</v>
      </c>
      <c r="E345" s="209">
        <f>VLOOKUP(B345,'Прайс-лист работ'!B:E,4,0)</f>
        <v>0</v>
      </c>
      <c r="F345" s="163">
        <f t="shared" si="22"/>
        <v>0</v>
      </c>
    </row>
    <row r="346" spans="1:6" outlineLevel="1" x14ac:dyDescent="0.3">
      <c r="A346" s="156"/>
      <c r="B346" s="157" t="s">
        <v>1238</v>
      </c>
      <c r="C346" s="156" t="str">
        <f>VLOOKUP(B346,'[1]Прайс-лист'!B:D,2,0)</f>
        <v>шт.</v>
      </c>
      <c r="D346" s="158">
        <f>3.7/5/6*12/24</f>
        <v>6.1666666666666668E-2</v>
      </c>
      <c r="E346" s="209">
        <f>VLOOKUP(B346,'Прайс-лист работ'!B:E,4,0)</f>
        <v>0</v>
      </c>
      <c r="F346" s="163">
        <f t="shared" si="22"/>
        <v>0</v>
      </c>
    </row>
    <row r="347" spans="1:6" outlineLevel="1" x14ac:dyDescent="0.3">
      <c r="A347" s="156"/>
      <c r="B347" s="157" t="s">
        <v>667</v>
      </c>
      <c r="C347" s="156" t="str">
        <f>VLOOKUP(B347,'[1]Прайс-лист'!B:D,2,0)</f>
        <v>шт.</v>
      </c>
      <c r="D347" s="158">
        <f>3/5/6*12/24</f>
        <v>4.9999999999999996E-2</v>
      </c>
      <c r="E347" s="209">
        <f>VLOOKUP(B347,'Прайс-лист работ'!B:E,4,0)</f>
        <v>0</v>
      </c>
      <c r="F347" s="159">
        <f t="shared" si="22"/>
        <v>0</v>
      </c>
    </row>
    <row r="348" spans="1:6" outlineLevel="1" x14ac:dyDescent="0.3">
      <c r="A348" s="156"/>
      <c r="B348" s="157" t="s">
        <v>1846</v>
      </c>
      <c r="C348" s="156" t="str">
        <f>VLOOKUP(B348,'[1]Прайс-лист'!B:D,2,0)</f>
        <v>шт.</v>
      </c>
      <c r="D348" s="158">
        <f>6.5/5/6*12/24</f>
        <v>0.10833333333333334</v>
      </c>
      <c r="E348" s="209">
        <f>VLOOKUP(B348,'Прайс-лист работ'!B:E,4,0)</f>
        <v>0</v>
      </c>
      <c r="F348" s="159">
        <f t="shared" si="22"/>
        <v>0</v>
      </c>
    </row>
    <row r="349" spans="1:6" ht="27.6" outlineLevel="1" x14ac:dyDescent="0.3">
      <c r="A349" s="156"/>
      <c r="B349" s="157" t="s">
        <v>1527</v>
      </c>
      <c r="C349" s="156" t="str">
        <f>VLOOKUP(B349,'[1]Прайс-лист'!B:D,2,0)</f>
        <v>шт.</v>
      </c>
      <c r="D349" s="158">
        <f>7/5/6*12/24</f>
        <v>0.11666666666666665</v>
      </c>
      <c r="E349" s="209">
        <f>VLOOKUP(B349,'Прайс-лист работ'!B:E,4,0)</f>
        <v>0</v>
      </c>
      <c r="F349" s="159">
        <f t="shared" si="22"/>
        <v>0</v>
      </c>
    </row>
    <row r="350" spans="1:6" ht="27.6" outlineLevel="1" x14ac:dyDescent="0.3">
      <c r="A350" s="156"/>
      <c r="B350" s="157" t="s">
        <v>670</v>
      </c>
      <c r="C350" s="156" t="str">
        <f>VLOOKUP(B350,'[1]Прайс-лист'!B:D,2,0)</f>
        <v>чел/час</v>
      </c>
      <c r="D350" s="158">
        <f>3/5/6*12/24</f>
        <v>4.9999999999999996E-2</v>
      </c>
      <c r="E350" s="209">
        <f>VLOOKUP(B350,'Прайс-лист работ'!B:E,4,0)</f>
        <v>0</v>
      </c>
      <c r="F350" s="159">
        <f t="shared" si="22"/>
        <v>0</v>
      </c>
    </row>
    <row r="351" spans="1:6" outlineLevel="1" x14ac:dyDescent="0.3">
      <c r="A351" s="156"/>
      <c r="B351" s="157" t="s">
        <v>669</v>
      </c>
      <c r="C351" s="156" t="str">
        <f>VLOOKUP(B351,'[1]Прайс-лист'!B:D,2,0)</f>
        <v>шт.</v>
      </c>
      <c r="D351" s="158">
        <f>7/5/6*12/24</f>
        <v>0.11666666666666665</v>
      </c>
      <c r="E351" s="209">
        <f>VLOOKUP(B351,'Прайс-лист работ'!B:E,4,0)</f>
        <v>0</v>
      </c>
      <c r="F351" s="159">
        <f t="shared" si="22"/>
        <v>0</v>
      </c>
    </row>
    <row r="352" spans="1:6" outlineLevel="1" x14ac:dyDescent="0.3">
      <c r="A352" s="174" t="s">
        <v>2423</v>
      </c>
      <c r="B352" s="170"/>
      <c r="C352" s="171"/>
      <c r="D352" s="172"/>
      <c r="E352" s="207"/>
      <c r="F352" s="168">
        <f>SUM(F335:F351)</f>
        <v>0</v>
      </c>
    </row>
    <row r="353" spans="1:6" ht="15" thickBot="1" x14ac:dyDescent="0.35">
      <c r="A353" s="188" t="s">
        <v>2424</v>
      </c>
      <c r="B353" s="189"/>
      <c r="C353" s="190"/>
      <c r="D353" s="190"/>
      <c r="E353" s="201"/>
      <c r="F353" s="191">
        <f>F352+F333+F301+F297+F292+F273+F263+F258+F248+F245+F240+F226+F209</f>
        <v>0</v>
      </c>
    </row>
    <row r="354" spans="1:6" ht="25.8" thickBot="1" x14ac:dyDescent="0.35">
      <c r="A354" s="213" t="s">
        <v>2425</v>
      </c>
      <c r="B354" s="212"/>
      <c r="C354" s="211"/>
      <c r="D354" s="211"/>
      <c r="E354" s="208"/>
      <c r="F354" s="214">
        <f>F353+F166</f>
        <v>0</v>
      </c>
    </row>
    <row r="356" spans="1:6" hidden="1" x14ac:dyDescent="0.3">
      <c r="D356" s="195" t="s">
        <v>2426</v>
      </c>
      <c r="E356" s="196"/>
      <c r="F356" s="197" t="e">
        <f>#REF!+#REF!+#REF!+#REF!+#REF!+F312+#REF!+#REF!+#REF!+F296+#REF!+F295+#REF!+#REF!+F286+#REF!+#REF!+#REF!+F272+#REF!+F271+#REF!+#REF!+#REF!+#REF!+#REF!+#REF!+#REF!+F268+F266+F265+#REF!+#REF!+#REF!+#REF!+F208+F262+F88+F75+F70+#REF!+#REF!+F260+F261</f>
        <v>#REF!</v>
      </c>
    </row>
    <row r="369" spans="1:6" x14ac:dyDescent="0.3">
      <c r="A369" s="75"/>
      <c r="B369" s="198"/>
      <c r="C369" s="75"/>
      <c r="D369" s="75"/>
      <c r="E369" s="75"/>
      <c r="F369" s="75"/>
    </row>
  </sheetData>
  <sheetProtection selectLockedCells="1" selectUnlockedCells="1"/>
  <autoFilter ref="A2:F354"/>
  <pageMargins left="0.2361111111111111" right="0.2361111111111111" top="0.74791666666666667" bottom="0.74791666666666667" header="0.51180555555555551" footer="0.51180555555555551"/>
  <pageSetup paperSize="9" scale="10" firstPageNumber="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3:I364"/>
  <sheetViews>
    <sheetView topLeftCell="A327" workbookViewId="0">
      <selection activeCell="E155" sqref="E155"/>
    </sheetView>
  </sheetViews>
  <sheetFormatPr defaultColWidth="9.21875" defaultRowHeight="14.4" x14ac:dyDescent="0.3"/>
  <cols>
    <col min="1" max="2" width="9.21875" style="75"/>
    <col min="3" max="4" width="38.21875" style="75" bestFit="1" customWidth="1"/>
    <col min="5" max="5" width="39.5546875" style="75" customWidth="1"/>
    <col min="6" max="6" width="18.44140625" style="75" customWidth="1"/>
    <col min="7" max="7" width="32.21875" style="75" customWidth="1"/>
    <col min="8" max="8" width="15.77734375" style="75" bestFit="1" customWidth="1"/>
    <col min="9" max="16384" width="9.21875" style="75"/>
  </cols>
  <sheetData>
    <row r="3" ht="14.55" customHeight="1" x14ac:dyDescent="0.3"/>
    <row r="16" ht="16.95" customHeight="1" x14ac:dyDescent="0.3"/>
    <row r="21" spans="6:6" x14ac:dyDescent="0.3"/>
    <row r="42" ht="14.55" customHeight="1" x14ac:dyDescent="0.3"/>
    <row r="50" ht="14.55" customHeight="1" x14ac:dyDescent="0.3"/>
    <row r="71" ht="14.55" customHeight="1" x14ac:dyDescent="0.3"/>
    <row r="97" ht="14.55" customHeight="1" x14ac:dyDescent="0.3"/>
    <row r="111" ht="14.55" customHeight="1" x14ac:dyDescent="0.3"/>
    <row r="113" ht="14.55" customHeight="1" x14ac:dyDescent="0.3"/>
    <row r="150" spans="3:9" ht="41.4" x14ac:dyDescent="0.3">
      <c r="C150" s="117" t="s">
        <v>1336</v>
      </c>
      <c r="D150" s="117" t="s">
        <v>1991</v>
      </c>
      <c r="E150" s="118" t="s">
        <v>1992</v>
      </c>
      <c r="F150" s="118" t="s">
        <v>1337</v>
      </c>
      <c r="G150" s="118" t="s">
        <v>1338</v>
      </c>
      <c r="H150" s="118" t="s">
        <v>1993</v>
      </c>
    </row>
    <row r="151" spans="3:9" x14ac:dyDescent="0.3">
      <c r="C151" s="120" t="s">
        <v>2253</v>
      </c>
      <c r="D151" s="120" t="s">
        <v>1723</v>
      </c>
      <c r="E151" s="121" t="s">
        <v>1998</v>
      </c>
      <c r="F151" s="121" t="s">
        <v>1999</v>
      </c>
      <c r="G151" s="121" t="s">
        <v>1339</v>
      </c>
      <c r="H151" s="121" t="s">
        <v>2000</v>
      </c>
      <c r="I151" s="119"/>
    </row>
    <row r="152" spans="3:9" x14ac:dyDescent="0.3">
      <c r="C152" s="123" t="s">
        <v>2253</v>
      </c>
      <c r="D152" s="120" t="s">
        <v>1724</v>
      </c>
      <c r="E152" s="121" t="s">
        <v>1998</v>
      </c>
      <c r="F152" s="121" t="s">
        <v>1999</v>
      </c>
      <c r="G152" s="121" t="s">
        <v>1339</v>
      </c>
      <c r="H152" s="121" t="s">
        <v>2008</v>
      </c>
      <c r="I152" s="119"/>
    </row>
    <row r="153" spans="3:9" x14ac:dyDescent="0.3">
      <c r="C153" s="123" t="s">
        <v>2253</v>
      </c>
      <c r="D153" s="120" t="s">
        <v>1728</v>
      </c>
      <c r="E153" s="121" t="s">
        <v>2009</v>
      </c>
      <c r="F153" s="121" t="s">
        <v>1999</v>
      </c>
      <c r="G153" s="121" t="s">
        <v>2010</v>
      </c>
      <c r="H153" s="121" t="s">
        <v>2011</v>
      </c>
      <c r="I153" s="119"/>
    </row>
    <row r="154" spans="3:9" x14ac:dyDescent="0.3">
      <c r="C154" s="123" t="s">
        <v>2253</v>
      </c>
      <c r="D154" s="120" t="s">
        <v>1725</v>
      </c>
      <c r="E154" s="121" t="s">
        <v>1994</v>
      </c>
      <c r="F154" s="121" t="s">
        <v>1999</v>
      </c>
      <c r="G154" s="121" t="s">
        <v>1340</v>
      </c>
      <c r="H154" s="121" t="s">
        <v>2057</v>
      </c>
      <c r="I154" s="119"/>
    </row>
    <row r="155" spans="3:9" x14ac:dyDescent="0.3">
      <c r="C155" s="123" t="s">
        <v>2253</v>
      </c>
      <c r="D155" s="120" t="s">
        <v>2078</v>
      </c>
      <c r="E155" s="121" t="s">
        <v>1998</v>
      </c>
      <c r="F155" s="121" t="s">
        <v>1999</v>
      </c>
      <c r="G155" s="121" t="s">
        <v>1339</v>
      </c>
      <c r="H155" s="121" t="s">
        <v>2076</v>
      </c>
      <c r="I155" s="119"/>
    </row>
    <row r="156" spans="3:9" x14ac:dyDescent="0.3">
      <c r="C156" s="123" t="s">
        <v>2253</v>
      </c>
      <c r="D156" s="120" t="s">
        <v>1726</v>
      </c>
      <c r="E156" s="121" t="s">
        <v>1998</v>
      </c>
      <c r="F156" s="121" t="s">
        <v>1999</v>
      </c>
      <c r="G156" s="121" t="s">
        <v>1339</v>
      </c>
      <c r="H156" s="121" t="s">
        <v>2079</v>
      </c>
      <c r="I156" s="119"/>
    </row>
    <row r="157" spans="3:9" x14ac:dyDescent="0.3">
      <c r="C157" s="123" t="s">
        <v>2253</v>
      </c>
      <c r="D157" s="120" t="s">
        <v>1727</v>
      </c>
      <c r="E157" s="121" t="s">
        <v>1994</v>
      </c>
      <c r="F157" s="121" t="s">
        <v>1995</v>
      </c>
      <c r="G157" s="121" t="s">
        <v>1339</v>
      </c>
      <c r="H157" s="121" t="s">
        <v>2101</v>
      </c>
      <c r="I157" s="119"/>
    </row>
    <row r="158" spans="3:9" x14ac:dyDescent="0.3">
      <c r="C158" s="120" t="s">
        <v>2252</v>
      </c>
      <c r="D158" s="120" t="s">
        <v>1729</v>
      </c>
      <c r="E158" s="121" t="s">
        <v>1994</v>
      </c>
      <c r="F158" s="121" t="s">
        <v>1995</v>
      </c>
      <c r="G158" s="121" t="s">
        <v>1996</v>
      </c>
      <c r="H158" s="121" t="s">
        <v>1997</v>
      </c>
      <c r="I158" s="119"/>
    </row>
    <row r="159" spans="3:9" x14ac:dyDescent="0.3">
      <c r="C159" s="120" t="s">
        <v>2252</v>
      </c>
      <c r="D159" s="120" t="s">
        <v>1740</v>
      </c>
      <c r="E159" s="121" t="s">
        <v>1994</v>
      </c>
      <c r="F159" s="121" t="s">
        <v>1995</v>
      </c>
      <c r="G159" s="121" t="s">
        <v>1339</v>
      </c>
      <c r="H159" s="121" t="s">
        <v>2035</v>
      </c>
      <c r="I159" s="119"/>
    </row>
    <row r="160" spans="3:9" x14ac:dyDescent="0.3">
      <c r="C160" s="120" t="s">
        <v>2252</v>
      </c>
      <c r="D160" s="120" t="s">
        <v>1730</v>
      </c>
      <c r="E160" s="121" t="s">
        <v>1994</v>
      </c>
      <c r="F160" s="121" t="s">
        <v>1999</v>
      </c>
      <c r="G160" s="121" t="s">
        <v>1339</v>
      </c>
      <c r="H160" s="121" t="s">
        <v>2046</v>
      </c>
      <c r="I160" s="119"/>
    </row>
    <row r="161" spans="3:9" x14ac:dyDescent="0.3">
      <c r="C161" s="120" t="s">
        <v>2252</v>
      </c>
      <c r="D161" s="120" t="s">
        <v>2069</v>
      </c>
      <c r="E161" s="121" t="s">
        <v>1998</v>
      </c>
      <c r="F161" s="121" t="s">
        <v>1999</v>
      </c>
      <c r="G161" s="121" t="s">
        <v>1339</v>
      </c>
      <c r="H161" s="121" t="s">
        <v>2070</v>
      </c>
      <c r="I161" s="119"/>
    </row>
    <row r="162" spans="3:9" x14ac:dyDescent="0.3">
      <c r="C162" s="120" t="s">
        <v>2252</v>
      </c>
      <c r="D162" s="120" t="s">
        <v>1731</v>
      </c>
      <c r="E162" s="121" t="s">
        <v>1994</v>
      </c>
      <c r="F162" s="121" t="s">
        <v>1999</v>
      </c>
      <c r="G162" s="121" t="s">
        <v>2010</v>
      </c>
      <c r="H162" s="121" t="s">
        <v>2072</v>
      </c>
      <c r="I162" s="119"/>
    </row>
    <row r="163" spans="3:9" x14ac:dyDescent="0.3">
      <c r="C163" s="120" t="s">
        <v>2252</v>
      </c>
      <c r="D163" s="120" t="s">
        <v>1732</v>
      </c>
      <c r="E163" s="121" t="s">
        <v>1994</v>
      </c>
      <c r="F163" s="121" t="s">
        <v>1999</v>
      </c>
      <c r="G163" s="121" t="s">
        <v>1339</v>
      </c>
      <c r="H163" s="121">
        <v>79313843880</v>
      </c>
      <c r="I163" s="119"/>
    </row>
    <row r="164" spans="3:9" x14ac:dyDescent="0.3">
      <c r="C164" s="120" t="s">
        <v>2252</v>
      </c>
      <c r="D164" s="120" t="s">
        <v>1733</v>
      </c>
      <c r="E164" s="121" t="s">
        <v>1994</v>
      </c>
      <c r="F164" s="121" t="s">
        <v>1999</v>
      </c>
      <c r="G164" s="121" t="s">
        <v>1339</v>
      </c>
      <c r="H164" s="121" t="s">
        <v>2073</v>
      </c>
      <c r="I164" s="119"/>
    </row>
    <row r="165" spans="3:9" x14ac:dyDescent="0.3">
      <c r="C165" s="120" t="s">
        <v>2252</v>
      </c>
      <c r="D165" s="120" t="s">
        <v>2074</v>
      </c>
      <c r="E165" s="121" t="s">
        <v>1998</v>
      </c>
      <c r="F165" s="121" t="s">
        <v>1999</v>
      </c>
      <c r="G165" s="121" t="s">
        <v>1339</v>
      </c>
      <c r="H165" s="121" t="s">
        <v>2075</v>
      </c>
      <c r="I165" s="119"/>
    </row>
    <row r="166" spans="3:9" x14ac:dyDescent="0.3">
      <c r="C166" s="120" t="s">
        <v>2252</v>
      </c>
      <c r="D166" s="120" t="s">
        <v>1734</v>
      </c>
      <c r="E166" s="121" t="s">
        <v>1998</v>
      </c>
      <c r="F166" s="121" t="s">
        <v>1999</v>
      </c>
      <c r="G166" s="121" t="s">
        <v>1339</v>
      </c>
      <c r="H166" s="121" t="s">
        <v>2076</v>
      </c>
      <c r="I166" s="119"/>
    </row>
    <row r="167" spans="3:9" x14ac:dyDescent="0.3">
      <c r="C167" s="120" t="s">
        <v>2258</v>
      </c>
      <c r="D167" s="120" t="s">
        <v>1714</v>
      </c>
      <c r="E167" s="121" t="s">
        <v>1994</v>
      </c>
      <c r="F167" s="121" t="s">
        <v>1999</v>
      </c>
      <c r="G167" s="121" t="s">
        <v>1339</v>
      </c>
      <c r="H167" s="121" t="s">
        <v>2001</v>
      </c>
      <c r="I167" s="119"/>
    </row>
    <row r="168" spans="3:9" x14ac:dyDescent="0.3">
      <c r="C168" s="120" t="s">
        <v>2261</v>
      </c>
      <c r="D168" s="120" t="s">
        <v>1696</v>
      </c>
      <c r="E168" s="121" t="s">
        <v>1994</v>
      </c>
      <c r="F168" s="121" t="s">
        <v>1999</v>
      </c>
      <c r="G168" s="121" t="s">
        <v>1339</v>
      </c>
      <c r="H168" s="121" t="s">
        <v>2002</v>
      </c>
      <c r="I168" s="119"/>
    </row>
    <row r="169" spans="3:9" x14ac:dyDescent="0.3">
      <c r="C169" s="120" t="s">
        <v>2261</v>
      </c>
      <c r="D169" s="120" t="s">
        <v>1697</v>
      </c>
      <c r="E169" s="121" t="s">
        <v>1994</v>
      </c>
      <c r="F169" s="121" t="s">
        <v>2003</v>
      </c>
      <c r="G169" s="121" t="s">
        <v>2004</v>
      </c>
      <c r="H169" s="121" t="s">
        <v>2005</v>
      </c>
      <c r="I169" s="119"/>
    </row>
    <row r="170" spans="3:9" x14ac:dyDescent="0.3">
      <c r="C170" s="120" t="s">
        <v>2261</v>
      </c>
      <c r="D170" s="120" t="s">
        <v>1741</v>
      </c>
      <c r="E170" s="121" t="s">
        <v>1998</v>
      </c>
      <c r="F170" s="121" t="s">
        <v>1999</v>
      </c>
      <c r="G170" s="121" t="s">
        <v>1996</v>
      </c>
      <c r="H170" s="121" t="s">
        <v>2006</v>
      </c>
      <c r="I170" s="119"/>
    </row>
    <row r="171" spans="3:9" x14ac:dyDescent="0.3">
      <c r="C171" s="120" t="s">
        <v>2261</v>
      </c>
      <c r="D171" s="120" t="s">
        <v>1742</v>
      </c>
      <c r="E171" s="121" t="s">
        <v>1998</v>
      </c>
      <c r="F171" s="121" t="s">
        <v>1999</v>
      </c>
      <c r="G171" s="121" t="s">
        <v>1339</v>
      </c>
      <c r="H171" s="121" t="s">
        <v>2007</v>
      </c>
      <c r="I171" s="119"/>
    </row>
    <row r="172" spans="3:9" x14ac:dyDescent="0.3">
      <c r="C172" s="120" t="s">
        <v>2261</v>
      </c>
      <c r="D172" s="120" t="s">
        <v>1700</v>
      </c>
      <c r="E172" s="121" t="s">
        <v>1994</v>
      </c>
      <c r="F172" s="121" t="s">
        <v>1999</v>
      </c>
      <c r="G172" s="121" t="s">
        <v>1339</v>
      </c>
      <c r="H172" s="121"/>
      <c r="I172" s="119"/>
    </row>
    <row r="173" spans="3:9" x14ac:dyDescent="0.3">
      <c r="C173" s="120" t="s">
        <v>2261</v>
      </c>
      <c r="D173" s="120" t="s">
        <v>2012</v>
      </c>
      <c r="E173" s="121" t="s">
        <v>1994</v>
      </c>
      <c r="F173" s="121" t="s">
        <v>1995</v>
      </c>
      <c r="G173" s="121" t="s">
        <v>1339</v>
      </c>
      <c r="H173" s="121" t="s">
        <v>2013</v>
      </c>
      <c r="I173" s="119"/>
    </row>
    <row r="174" spans="3:9" x14ac:dyDescent="0.3">
      <c r="C174" s="120" t="s">
        <v>2257</v>
      </c>
      <c r="D174" s="120" t="s">
        <v>1743</v>
      </c>
      <c r="E174" s="121" t="s">
        <v>1998</v>
      </c>
      <c r="F174" s="121" t="s">
        <v>1999</v>
      </c>
      <c r="G174" s="121" t="s">
        <v>1340</v>
      </c>
      <c r="H174" s="121" t="s">
        <v>2014</v>
      </c>
      <c r="I174" s="119"/>
    </row>
    <row r="175" spans="3:9" x14ac:dyDescent="0.3">
      <c r="C175" s="120" t="s">
        <v>2257</v>
      </c>
      <c r="D175" s="120" t="s">
        <v>1744</v>
      </c>
      <c r="E175" s="121" t="s">
        <v>1998</v>
      </c>
      <c r="F175" s="121" t="s">
        <v>1999</v>
      </c>
      <c r="G175" s="121" t="s">
        <v>1339</v>
      </c>
      <c r="H175" s="121" t="s">
        <v>2015</v>
      </c>
      <c r="I175" s="119"/>
    </row>
    <row r="176" spans="3:9" x14ac:dyDescent="0.3">
      <c r="C176" s="120" t="s">
        <v>2257</v>
      </c>
      <c r="D176" s="120" t="s">
        <v>1745</v>
      </c>
      <c r="E176" s="121" t="s">
        <v>1994</v>
      </c>
      <c r="F176" s="121" t="s">
        <v>1999</v>
      </c>
      <c r="G176" s="121" t="s">
        <v>1339</v>
      </c>
      <c r="H176" s="121" t="s">
        <v>2016</v>
      </c>
      <c r="I176" s="119"/>
    </row>
    <row r="177" spans="3:9" x14ac:dyDescent="0.3">
      <c r="C177" s="120" t="s">
        <v>2257</v>
      </c>
      <c r="D177" s="120" t="s">
        <v>1746</v>
      </c>
      <c r="E177" s="121" t="s">
        <v>1998</v>
      </c>
      <c r="F177" s="121" t="s">
        <v>1995</v>
      </c>
      <c r="G177" s="121" t="s">
        <v>2017</v>
      </c>
      <c r="H177" s="121" t="s">
        <v>2018</v>
      </c>
      <c r="I177" s="119"/>
    </row>
    <row r="178" spans="3:9" x14ac:dyDescent="0.3">
      <c r="C178" s="120" t="s">
        <v>2257</v>
      </c>
      <c r="D178" s="120" t="s">
        <v>1747</v>
      </c>
      <c r="E178" s="121" t="s">
        <v>1998</v>
      </c>
      <c r="F178" s="121" t="s">
        <v>1999</v>
      </c>
      <c r="G178" s="121" t="s">
        <v>1339</v>
      </c>
      <c r="H178" s="121" t="s">
        <v>2019</v>
      </c>
      <c r="I178" s="119"/>
    </row>
    <row r="179" spans="3:9" x14ac:dyDescent="0.3">
      <c r="C179" s="120" t="s">
        <v>2257</v>
      </c>
      <c r="D179" s="120" t="s">
        <v>1748</v>
      </c>
      <c r="E179" s="121" t="s">
        <v>1994</v>
      </c>
      <c r="F179" s="121" t="s">
        <v>1999</v>
      </c>
      <c r="G179" s="121" t="s">
        <v>1339</v>
      </c>
      <c r="H179" s="121" t="s">
        <v>2020</v>
      </c>
      <c r="I179" s="119"/>
    </row>
    <row r="180" spans="3:9" x14ac:dyDescent="0.3">
      <c r="C180" s="120" t="s">
        <v>2257</v>
      </c>
      <c r="D180" s="120" t="s">
        <v>1749</v>
      </c>
      <c r="E180" s="121" t="s">
        <v>1998</v>
      </c>
      <c r="F180" s="121" t="s">
        <v>1999</v>
      </c>
      <c r="G180" s="121" t="s">
        <v>1340</v>
      </c>
      <c r="H180" s="121" t="s">
        <v>2021</v>
      </c>
      <c r="I180" s="119"/>
    </row>
    <row r="181" spans="3:9" x14ac:dyDescent="0.3">
      <c r="C181" s="120" t="s">
        <v>2257</v>
      </c>
      <c r="D181" s="120" t="s">
        <v>1750</v>
      </c>
      <c r="E181" s="121" t="s">
        <v>1998</v>
      </c>
      <c r="F181" s="121" t="s">
        <v>1999</v>
      </c>
      <c r="G181" s="121" t="s">
        <v>1339</v>
      </c>
      <c r="H181" s="121" t="s">
        <v>2022</v>
      </c>
      <c r="I181" s="119"/>
    </row>
    <row r="182" spans="3:9" x14ac:dyDescent="0.3">
      <c r="C182" s="120" t="s">
        <v>2264</v>
      </c>
      <c r="D182" s="120" t="s">
        <v>1598</v>
      </c>
      <c r="E182" s="121" t="s">
        <v>2009</v>
      </c>
      <c r="F182" s="121" t="s">
        <v>1999</v>
      </c>
      <c r="G182" s="121" t="s">
        <v>1339</v>
      </c>
      <c r="H182" s="121" t="s">
        <v>2023</v>
      </c>
      <c r="I182" s="119"/>
    </row>
    <row r="183" spans="3:9" x14ac:dyDescent="0.3">
      <c r="C183" s="120" t="s">
        <v>2264</v>
      </c>
      <c r="D183" s="120" t="s">
        <v>1633</v>
      </c>
      <c r="E183" s="121" t="s">
        <v>1998</v>
      </c>
      <c r="F183" s="121" t="s">
        <v>1999</v>
      </c>
      <c r="G183" s="121" t="s">
        <v>1340</v>
      </c>
      <c r="H183" s="121" t="s">
        <v>2024</v>
      </c>
      <c r="I183" s="119"/>
    </row>
    <row r="184" spans="3:9" x14ac:dyDescent="0.3">
      <c r="C184" s="120" t="s">
        <v>2264</v>
      </c>
      <c r="D184" s="120" t="s">
        <v>1643</v>
      </c>
      <c r="E184" s="121" t="s">
        <v>1994</v>
      </c>
      <c r="F184" s="121" t="s">
        <v>1999</v>
      </c>
      <c r="G184" s="121" t="s">
        <v>1339</v>
      </c>
      <c r="H184" s="121" t="s">
        <v>2025</v>
      </c>
      <c r="I184" s="119"/>
    </row>
    <row r="185" spans="3:9" x14ac:dyDescent="0.3">
      <c r="C185" s="120" t="s">
        <v>2264</v>
      </c>
      <c r="D185" s="120" t="s">
        <v>1644</v>
      </c>
      <c r="E185" s="121" t="s">
        <v>1998</v>
      </c>
      <c r="F185" s="121" t="s">
        <v>1999</v>
      </c>
      <c r="G185" s="121" t="s">
        <v>2026</v>
      </c>
      <c r="H185" s="121" t="s">
        <v>2027</v>
      </c>
      <c r="I185" s="119"/>
    </row>
    <row r="186" spans="3:9" x14ac:dyDescent="0.3">
      <c r="C186" s="120" t="s">
        <v>2264</v>
      </c>
      <c r="D186" s="120" t="s">
        <v>1645</v>
      </c>
      <c r="E186" s="121" t="s">
        <v>1994</v>
      </c>
      <c r="F186" s="121" t="s">
        <v>1995</v>
      </c>
      <c r="G186" s="121" t="s">
        <v>1339</v>
      </c>
      <c r="H186" s="121" t="s">
        <v>2028</v>
      </c>
      <c r="I186" s="119"/>
    </row>
    <row r="187" spans="3:9" x14ac:dyDescent="0.3">
      <c r="C187" s="120" t="s">
        <v>2264</v>
      </c>
      <c r="D187" s="120" t="s">
        <v>1646</v>
      </c>
      <c r="E187" s="121" t="s">
        <v>1994</v>
      </c>
      <c r="F187" s="121" t="s">
        <v>1995</v>
      </c>
      <c r="G187" s="121" t="s">
        <v>2026</v>
      </c>
      <c r="H187" s="121" t="s">
        <v>2029</v>
      </c>
      <c r="I187" s="119"/>
    </row>
    <row r="188" spans="3:9" x14ac:dyDescent="0.3">
      <c r="C188" s="120" t="s">
        <v>2258</v>
      </c>
      <c r="D188" s="120" t="s">
        <v>1715</v>
      </c>
      <c r="E188" s="121" t="s">
        <v>1994</v>
      </c>
      <c r="F188" s="121" t="s">
        <v>1999</v>
      </c>
      <c r="G188" s="121" t="s">
        <v>2010</v>
      </c>
      <c r="H188" s="121" t="s">
        <v>2030</v>
      </c>
      <c r="I188" s="119"/>
    </row>
    <row r="189" spans="3:9" x14ac:dyDescent="0.3">
      <c r="C189" s="120" t="s">
        <v>2264</v>
      </c>
      <c r="D189" s="120" t="s">
        <v>1634</v>
      </c>
      <c r="E189" s="121" t="s">
        <v>1998</v>
      </c>
      <c r="F189" s="121" t="s">
        <v>1999</v>
      </c>
      <c r="G189" s="121" t="s">
        <v>1340</v>
      </c>
      <c r="H189" s="121" t="s">
        <v>2031</v>
      </c>
      <c r="I189" s="119"/>
    </row>
    <row r="190" spans="3:9" x14ac:dyDescent="0.3">
      <c r="C190" s="120" t="s">
        <v>2264</v>
      </c>
      <c r="D190" s="120" t="s">
        <v>1599</v>
      </c>
      <c r="E190" s="121" t="s">
        <v>1994</v>
      </c>
      <c r="F190" s="121" t="s">
        <v>1999</v>
      </c>
      <c r="G190" s="121" t="s">
        <v>1339</v>
      </c>
      <c r="H190" s="121" t="s">
        <v>2032</v>
      </c>
      <c r="I190" s="119"/>
    </row>
    <row r="191" spans="3:9" x14ac:dyDescent="0.3">
      <c r="C191" s="120" t="s">
        <v>2264</v>
      </c>
      <c r="D191" s="120" t="s">
        <v>1600</v>
      </c>
      <c r="E191" s="121" t="s">
        <v>1994</v>
      </c>
      <c r="F191" s="121" t="s">
        <v>1999</v>
      </c>
      <c r="G191" s="121" t="s">
        <v>1339</v>
      </c>
      <c r="H191" s="121" t="s">
        <v>2033</v>
      </c>
      <c r="I191" s="119"/>
    </row>
    <row r="192" spans="3:9" x14ac:dyDescent="0.3">
      <c r="C192" s="120" t="s">
        <v>2260</v>
      </c>
      <c r="D192" s="120" t="s">
        <v>1701</v>
      </c>
      <c r="E192" s="121" t="s">
        <v>1994</v>
      </c>
      <c r="F192" s="121" t="s">
        <v>1995</v>
      </c>
      <c r="G192" s="121" t="s">
        <v>1339</v>
      </c>
      <c r="H192" s="121" t="s">
        <v>2034</v>
      </c>
      <c r="I192" s="119"/>
    </row>
    <row r="193" spans="3:9" x14ac:dyDescent="0.3">
      <c r="C193" s="120" t="s">
        <v>2264</v>
      </c>
      <c r="D193" s="120" t="s">
        <v>1601</v>
      </c>
      <c r="E193" s="121" t="s">
        <v>1994</v>
      </c>
      <c r="F193" s="121" t="s">
        <v>1999</v>
      </c>
      <c r="G193" s="121" t="s">
        <v>1339</v>
      </c>
      <c r="H193" s="121" t="s">
        <v>2036</v>
      </c>
      <c r="I193" s="119"/>
    </row>
    <row r="194" spans="3:9" x14ac:dyDescent="0.3">
      <c r="C194" s="120" t="s">
        <v>2256</v>
      </c>
      <c r="D194" s="120" t="s">
        <v>1758</v>
      </c>
      <c r="E194" s="121" t="s">
        <v>1994</v>
      </c>
      <c r="F194" s="121" t="s">
        <v>1995</v>
      </c>
      <c r="G194" s="121" t="s">
        <v>1339</v>
      </c>
      <c r="H194" s="121" t="s">
        <v>2037</v>
      </c>
      <c r="I194" s="119"/>
    </row>
    <row r="195" spans="3:9" x14ac:dyDescent="0.3">
      <c r="C195" s="120" t="s">
        <v>2256</v>
      </c>
      <c r="D195" s="120" t="s">
        <v>1769</v>
      </c>
      <c r="E195" s="121" t="s">
        <v>1998</v>
      </c>
      <c r="F195" s="121" t="s">
        <v>1999</v>
      </c>
      <c r="G195" s="121" t="s">
        <v>1339</v>
      </c>
      <c r="H195" s="121" t="s">
        <v>2038</v>
      </c>
      <c r="I195" s="119"/>
    </row>
    <row r="196" spans="3:9" x14ac:dyDescent="0.3">
      <c r="C196" s="120" t="s">
        <v>2256</v>
      </c>
      <c r="D196" s="120" t="s">
        <v>1763</v>
      </c>
      <c r="E196" s="121" t="s">
        <v>1998</v>
      </c>
      <c r="F196" s="121" t="s">
        <v>1999</v>
      </c>
      <c r="G196" s="121" t="s">
        <v>2010</v>
      </c>
      <c r="H196" s="121" t="s">
        <v>2039</v>
      </c>
      <c r="I196" s="119"/>
    </row>
    <row r="197" spans="3:9" x14ac:dyDescent="0.3">
      <c r="C197" s="120" t="s">
        <v>2256</v>
      </c>
      <c r="D197" s="120" t="s">
        <v>1767</v>
      </c>
      <c r="E197" s="121" t="s">
        <v>1998</v>
      </c>
      <c r="F197" s="121" t="s">
        <v>1999</v>
      </c>
      <c r="G197" s="121" t="s">
        <v>1996</v>
      </c>
      <c r="H197" s="121" t="s">
        <v>2040</v>
      </c>
      <c r="I197" s="119"/>
    </row>
    <row r="198" spans="3:9" x14ac:dyDescent="0.3">
      <c r="C198" s="120" t="s">
        <v>2256</v>
      </c>
      <c r="D198" s="120" t="s">
        <v>1770</v>
      </c>
      <c r="E198" s="121" t="s">
        <v>1994</v>
      </c>
      <c r="F198" s="121" t="s">
        <v>1999</v>
      </c>
      <c r="G198" s="121" t="s">
        <v>2010</v>
      </c>
      <c r="H198" s="121" t="s">
        <v>2041</v>
      </c>
      <c r="I198" s="119"/>
    </row>
    <row r="199" spans="3:9" x14ac:dyDescent="0.3">
      <c r="C199" s="120" t="s">
        <v>2260</v>
      </c>
      <c r="D199" s="120" t="s">
        <v>1702</v>
      </c>
      <c r="E199" s="121" t="s">
        <v>1994</v>
      </c>
      <c r="F199" s="121" t="s">
        <v>1999</v>
      </c>
      <c r="G199" s="121" t="s">
        <v>1339</v>
      </c>
      <c r="H199" s="121" t="s">
        <v>2042</v>
      </c>
      <c r="I199" s="119"/>
    </row>
    <row r="200" spans="3:9" x14ac:dyDescent="0.3">
      <c r="C200" s="120" t="s">
        <v>2260</v>
      </c>
      <c r="D200" s="120" t="s">
        <v>1703</v>
      </c>
      <c r="E200" s="121" t="s">
        <v>1994</v>
      </c>
      <c r="F200" s="121" t="s">
        <v>1999</v>
      </c>
      <c r="G200" s="121" t="s">
        <v>2010</v>
      </c>
      <c r="H200" s="121" t="s">
        <v>2043</v>
      </c>
      <c r="I200" s="119"/>
    </row>
    <row r="201" spans="3:9" x14ac:dyDescent="0.3">
      <c r="C201" s="120" t="s">
        <v>2260</v>
      </c>
      <c r="D201" s="120" t="s">
        <v>1704</v>
      </c>
      <c r="E201" s="121" t="s">
        <v>2009</v>
      </c>
      <c r="F201" s="121" t="s">
        <v>1999</v>
      </c>
      <c r="G201" s="121" t="s">
        <v>1339</v>
      </c>
      <c r="H201" s="121" t="s">
        <v>2044</v>
      </c>
      <c r="I201" s="119"/>
    </row>
    <row r="202" spans="3:9" x14ac:dyDescent="0.3">
      <c r="C202" s="120" t="s">
        <v>2260</v>
      </c>
      <c r="D202" s="120" t="s">
        <v>1705</v>
      </c>
      <c r="E202" s="121" t="s">
        <v>2009</v>
      </c>
      <c r="F202" s="121" t="s">
        <v>1995</v>
      </c>
      <c r="G202" s="121" t="s">
        <v>1339</v>
      </c>
      <c r="H202" s="121" t="s">
        <v>2045</v>
      </c>
      <c r="I202" s="119"/>
    </row>
    <row r="203" spans="3:9" x14ac:dyDescent="0.3">
      <c r="C203" s="120" t="s">
        <v>2258</v>
      </c>
      <c r="D203" s="120" t="s">
        <v>1716</v>
      </c>
      <c r="E203" s="121" t="s">
        <v>2009</v>
      </c>
      <c r="F203" s="121" t="s">
        <v>1999</v>
      </c>
      <c r="G203" s="121" t="s">
        <v>1339</v>
      </c>
      <c r="H203" s="121" t="s">
        <v>2047</v>
      </c>
      <c r="I203" s="119"/>
    </row>
    <row r="204" spans="3:9" x14ac:dyDescent="0.3">
      <c r="C204" s="120" t="s">
        <v>2264</v>
      </c>
      <c r="D204" s="120" t="s">
        <v>2048</v>
      </c>
      <c r="E204" s="121" t="s">
        <v>1994</v>
      </c>
      <c r="F204" s="121" t="s">
        <v>1999</v>
      </c>
      <c r="G204" s="121" t="s">
        <v>1339</v>
      </c>
      <c r="H204" s="121" t="s">
        <v>2049</v>
      </c>
      <c r="I204" s="119"/>
    </row>
    <row r="205" spans="3:9" x14ac:dyDescent="0.3">
      <c r="C205" s="122" t="s">
        <v>2256</v>
      </c>
      <c r="D205" s="120" t="s">
        <v>1764</v>
      </c>
      <c r="E205" s="121" t="s">
        <v>2009</v>
      </c>
      <c r="F205" s="121" t="s">
        <v>1999</v>
      </c>
      <c r="G205" s="121" t="s">
        <v>1339</v>
      </c>
      <c r="H205" s="121" t="s">
        <v>2050</v>
      </c>
      <c r="I205" s="119"/>
    </row>
    <row r="206" spans="3:9" x14ac:dyDescent="0.3">
      <c r="C206" s="120" t="s">
        <v>2264</v>
      </c>
      <c r="D206" s="120" t="s">
        <v>1603</v>
      </c>
      <c r="E206" s="121" t="s">
        <v>1998</v>
      </c>
      <c r="F206" s="121" t="s">
        <v>1999</v>
      </c>
      <c r="G206" s="121" t="s">
        <v>1339</v>
      </c>
      <c r="H206" s="121" t="s">
        <v>2051</v>
      </c>
      <c r="I206" s="119"/>
    </row>
    <row r="207" spans="3:9" x14ac:dyDescent="0.3">
      <c r="C207" s="120" t="s">
        <v>2264</v>
      </c>
      <c r="D207" s="120" t="s">
        <v>1635</v>
      </c>
      <c r="E207" s="121" t="s">
        <v>1994</v>
      </c>
      <c r="F207" s="121" t="s">
        <v>1995</v>
      </c>
      <c r="G207" s="121" t="s">
        <v>1339</v>
      </c>
      <c r="H207" s="121" t="s">
        <v>2052</v>
      </c>
      <c r="I207" s="119"/>
    </row>
    <row r="208" spans="3:9" x14ac:dyDescent="0.3">
      <c r="C208" s="120" t="s">
        <v>2264</v>
      </c>
      <c r="D208" s="120" t="s">
        <v>1602</v>
      </c>
      <c r="E208" s="121" t="s">
        <v>1998</v>
      </c>
      <c r="F208" s="121" t="s">
        <v>1999</v>
      </c>
      <c r="G208" s="121" t="s">
        <v>1339</v>
      </c>
      <c r="H208" s="121" t="s">
        <v>2053</v>
      </c>
      <c r="I208" s="119"/>
    </row>
    <row r="209" spans="3:9" x14ac:dyDescent="0.3">
      <c r="C209" s="120" t="s">
        <v>1597</v>
      </c>
      <c r="D209" s="120" t="s">
        <v>1604</v>
      </c>
      <c r="E209" s="121" t="s">
        <v>1998</v>
      </c>
      <c r="F209" s="121" t="s">
        <v>1999</v>
      </c>
      <c r="G209" s="121" t="s">
        <v>1340</v>
      </c>
      <c r="H209" s="121" t="s">
        <v>2054</v>
      </c>
      <c r="I209" s="119"/>
    </row>
    <row r="210" spans="3:9" x14ac:dyDescent="0.3">
      <c r="C210" s="120" t="s">
        <v>1597</v>
      </c>
      <c r="D210" s="120" t="s">
        <v>1605</v>
      </c>
      <c r="E210" s="121" t="s">
        <v>1994</v>
      </c>
      <c r="F210" s="121" t="s">
        <v>1999</v>
      </c>
      <c r="G210" s="121" t="s">
        <v>1339</v>
      </c>
      <c r="H210" s="121" t="s">
        <v>2055</v>
      </c>
      <c r="I210" s="119"/>
    </row>
    <row r="211" spans="3:9" x14ac:dyDescent="0.3">
      <c r="C211" s="120" t="s">
        <v>2258</v>
      </c>
      <c r="D211" s="120" t="s">
        <v>1717</v>
      </c>
      <c r="E211" s="121" t="s">
        <v>1994</v>
      </c>
      <c r="F211" s="121" t="s">
        <v>1999</v>
      </c>
      <c r="G211" s="121" t="s">
        <v>1339</v>
      </c>
      <c r="H211" s="121" t="s">
        <v>2056</v>
      </c>
      <c r="I211" s="119"/>
    </row>
    <row r="212" spans="3:9" x14ac:dyDescent="0.3">
      <c r="C212" s="120" t="s">
        <v>2262</v>
      </c>
      <c r="D212" s="120" t="s">
        <v>1735</v>
      </c>
      <c r="E212" s="121" t="s">
        <v>1994</v>
      </c>
      <c r="F212" s="121" t="s">
        <v>1995</v>
      </c>
      <c r="G212" s="121" t="s">
        <v>1996</v>
      </c>
      <c r="H212" s="121" t="s">
        <v>2058</v>
      </c>
      <c r="I212" s="119"/>
    </row>
    <row r="213" spans="3:9" x14ac:dyDescent="0.3">
      <c r="C213" s="120" t="s">
        <v>2255</v>
      </c>
      <c r="D213" s="120" t="s">
        <v>1761</v>
      </c>
      <c r="E213" s="121" t="s">
        <v>1998</v>
      </c>
      <c r="F213" s="121" t="s">
        <v>1995</v>
      </c>
      <c r="G213" s="121" t="s">
        <v>1996</v>
      </c>
      <c r="H213" s="121" t="s">
        <v>2059</v>
      </c>
      <c r="I213" s="119"/>
    </row>
    <row r="214" spans="3:9" x14ac:dyDescent="0.3">
      <c r="C214" s="120" t="s">
        <v>2255</v>
      </c>
      <c r="D214" s="120" t="s">
        <v>1762</v>
      </c>
      <c r="E214" s="121" t="s">
        <v>1994</v>
      </c>
      <c r="F214" s="121" t="s">
        <v>1999</v>
      </c>
      <c r="G214" s="121" t="s">
        <v>2010</v>
      </c>
      <c r="H214" s="121" t="s">
        <v>2060</v>
      </c>
      <c r="I214" s="119"/>
    </row>
    <row r="215" spans="3:9" x14ac:dyDescent="0.3">
      <c r="C215" s="120" t="s">
        <v>1597</v>
      </c>
      <c r="D215" s="120" t="s">
        <v>2061</v>
      </c>
      <c r="E215" s="121" t="s">
        <v>1998</v>
      </c>
      <c r="F215" s="121" t="s">
        <v>1999</v>
      </c>
      <c r="G215" s="121" t="s">
        <v>1339</v>
      </c>
      <c r="H215" s="121"/>
      <c r="I215" s="119"/>
    </row>
    <row r="216" spans="3:9" x14ac:dyDescent="0.3">
      <c r="C216" s="120" t="s">
        <v>1597</v>
      </c>
      <c r="D216" s="120" t="s">
        <v>2062</v>
      </c>
      <c r="E216" s="121" t="s">
        <v>1994</v>
      </c>
      <c r="F216" s="121" t="s">
        <v>1999</v>
      </c>
      <c r="G216" s="121" t="s">
        <v>1339</v>
      </c>
      <c r="H216" s="121" t="s">
        <v>2063</v>
      </c>
      <c r="I216" s="119"/>
    </row>
    <row r="217" spans="3:9" x14ac:dyDescent="0.3">
      <c r="C217" s="120" t="s">
        <v>1597</v>
      </c>
      <c r="D217" s="120" t="s">
        <v>1647</v>
      </c>
      <c r="E217" s="121" t="s">
        <v>1998</v>
      </c>
      <c r="F217" s="121" t="s">
        <v>1999</v>
      </c>
      <c r="G217" s="121" t="s">
        <v>1339</v>
      </c>
      <c r="H217" s="121" t="s">
        <v>2064</v>
      </c>
      <c r="I217" s="119"/>
    </row>
    <row r="218" spans="3:9" x14ac:dyDescent="0.3">
      <c r="C218" s="120" t="s">
        <v>2264</v>
      </c>
      <c r="D218" s="120" t="s">
        <v>1648</v>
      </c>
      <c r="E218" s="121" t="s">
        <v>1994</v>
      </c>
      <c r="F218" s="121" t="s">
        <v>1999</v>
      </c>
      <c r="G218" s="121" t="s">
        <v>1339</v>
      </c>
      <c r="H218" s="121" t="s">
        <v>2065</v>
      </c>
      <c r="I218" s="119"/>
    </row>
    <row r="219" spans="3:9" x14ac:dyDescent="0.3">
      <c r="C219" s="120" t="s">
        <v>1597</v>
      </c>
      <c r="D219" s="120" t="s">
        <v>1606</v>
      </c>
      <c r="E219" s="121" t="s">
        <v>1994</v>
      </c>
      <c r="F219" s="121" t="s">
        <v>1999</v>
      </c>
      <c r="G219" s="121" t="s">
        <v>1339</v>
      </c>
      <c r="H219" s="121" t="s">
        <v>2066</v>
      </c>
      <c r="I219" s="119"/>
    </row>
    <row r="220" spans="3:9" x14ac:dyDescent="0.3">
      <c r="C220" s="120" t="s">
        <v>2264</v>
      </c>
      <c r="D220" s="120" t="s">
        <v>1607</v>
      </c>
      <c r="E220" s="121" t="s">
        <v>1994</v>
      </c>
      <c r="F220" s="121" t="s">
        <v>1999</v>
      </c>
      <c r="G220" s="121" t="s">
        <v>1339</v>
      </c>
      <c r="H220" s="121" t="s">
        <v>2067</v>
      </c>
      <c r="I220" s="119"/>
    </row>
    <row r="221" spans="3:9" x14ac:dyDescent="0.3">
      <c r="C221" s="120" t="s">
        <v>2264</v>
      </c>
      <c r="D221" s="120" t="s">
        <v>1608</v>
      </c>
      <c r="E221" s="121" t="s">
        <v>1994</v>
      </c>
      <c r="F221" s="121" t="s">
        <v>1999</v>
      </c>
      <c r="G221" s="121" t="s">
        <v>1339</v>
      </c>
      <c r="H221" s="121" t="s">
        <v>2068</v>
      </c>
      <c r="I221" s="119"/>
    </row>
    <row r="222" spans="3:9" x14ac:dyDescent="0.3">
      <c r="C222" s="120" t="s">
        <v>1597</v>
      </c>
      <c r="D222" s="120" t="s">
        <v>2071</v>
      </c>
      <c r="E222" s="121" t="s">
        <v>1994</v>
      </c>
      <c r="F222" s="121" t="s">
        <v>1999</v>
      </c>
      <c r="G222" s="121" t="s">
        <v>1339</v>
      </c>
      <c r="H222" s="121"/>
      <c r="I222" s="119"/>
    </row>
    <row r="223" spans="3:9" x14ac:dyDescent="0.3">
      <c r="C223" s="120" t="s">
        <v>2264</v>
      </c>
      <c r="D223" s="120" t="s">
        <v>1649</v>
      </c>
      <c r="E223" s="121" t="s">
        <v>1998</v>
      </c>
      <c r="F223" s="121" t="s">
        <v>1999</v>
      </c>
      <c r="G223" s="121" t="s">
        <v>1339</v>
      </c>
      <c r="H223" s="121" t="s">
        <v>2077</v>
      </c>
      <c r="I223" s="119"/>
    </row>
    <row r="224" spans="3:9" x14ac:dyDescent="0.3">
      <c r="C224" s="120" t="s">
        <v>2254</v>
      </c>
      <c r="D224" s="120" t="s">
        <v>1754</v>
      </c>
      <c r="E224" s="121" t="s">
        <v>1994</v>
      </c>
      <c r="F224" s="121" t="s">
        <v>1999</v>
      </c>
      <c r="G224" s="121" t="s">
        <v>1339</v>
      </c>
      <c r="H224" s="121" t="s">
        <v>2080</v>
      </c>
      <c r="I224" s="119"/>
    </row>
    <row r="225" spans="3:9" x14ac:dyDescent="0.3">
      <c r="C225" s="120" t="s">
        <v>1597</v>
      </c>
      <c r="D225" s="120" t="s">
        <v>1609</v>
      </c>
      <c r="E225" s="121" t="s">
        <v>1998</v>
      </c>
      <c r="F225" s="121" t="s">
        <v>1995</v>
      </c>
      <c r="G225" s="121" t="s">
        <v>1339</v>
      </c>
      <c r="H225" s="121" t="s">
        <v>2081</v>
      </c>
      <c r="I225" s="119"/>
    </row>
    <row r="226" spans="3:9" x14ac:dyDescent="0.3">
      <c r="C226" s="120" t="s">
        <v>2262</v>
      </c>
      <c r="D226" s="120" t="s">
        <v>1736</v>
      </c>
      <c r="E226" s="121" t="s">
        <v>1998</v>
      </c>
      <c r="F226" s="121" t="s">
        <v>1999</v>
      </c>
      <c r="G226" s="121" t="s">
        <v>1340</v>
      </c>
      <c r="H226" s="121" t="s">
        <v>2082</v>
      </c>
      <c r="I226" s="119"/>
    </row>
    <row r="227" spans="3:9" x14ac:dyDescent="0.3">
      <c r="C227" s="120" t="s">
        <v>2262</v>
      </c>
      <c r="D227" s="120" t="s">
        <v>1737</v>
      </c>
      <c r="E227" s="121" t="s">
        <v>1994</v>
      </c>
      <c r="F227" s="121" t="s">
        <v>1995</v>
      </c>
      <c r="G227" s="121" t="s">
        <v>1339</v>
      </c>
      <c r="H227" s="121" t="s">
        <v>2083</v>
      </c>
      <c r="I227" s="119"/>
    </row>
    <row r="228" spans="3:9" x14ac:dyDescent="0.3">
      <c r="C228" s="120" t="s">
        <v>2262</v>
      </c>
      <c r="D228" s="120" t="s">
        <v>1738</v>
      </c>
      <c r="E228" s="121" t="s">
        <v>1998</v>
      </c>
      <c r="F228" s="121" t="s">
        <v>1999</v>
      </c>
      <c r="G228" s="121" t="s">
        <v>1339</v>
      </c>
      <c r="H228" s="121" t="s">
        <v>2084</v>
      </c>
      <c r="I228" s="119"/>
    </row>
    <row r="229" spans="3:9" x14ac:dyDescent="0.3">
      <c r="C229" s="120" t="s">
        <v>2262</v>
      </c>
      <c r="D229" s="120" t="s">
        <v>1739</v>
      </c>
      <c r="E229" s="121" t="s">
        <v>1998</v>
      </c>
      <c r="F229" s="121" t="s">
        <v>1999</v>
      </c>
      <c r="G229" s="121" t="s">
        <v>1340</v>
      </c>
      <c r="H229" s="121"/>
      <c r="I229" s="119"/>
    </row>
    <row r="230" spans="3:9" x14ac:dyDescent="0.3">
      <c r="C230" s="120" t="s">
        <v>2264</v>
      </c>
      <c r="D230" s="120" t="s">
        <v>1650</v>
      </c>
      <c r="E230" s="121" t="s">
        <v>1994</v>
      </c>
      <c r="F230" s="121" t="s">
        <v>1995</v>
      </c>
      <c r="G230" s="121" t="s">
        <v>1339</v>
      </c>
      <c r="H230" s="121" t="s">
        <v>2085</v>
      </c>
      <c r="I230" s="119"/>
    </row>
    <row r="231" spans="3:9" x14ac:dyDescent="0.3">
      <c r="C231" s="120" t="s">
        <v>2264</v>
      </c>
      <c r="D231" s="120" t="s">
        <v>1651</v>
      </c>
      <c r="E231" s="121" t="s">
        <v>1998</v>
      </c>
      <c r="F231" s="121" t="s">
        <v>1999</v>
      </c>
      <c r="G231" s="121" t="s">
        <v>1340</v>
      </c>
      <c r="H231" s="121" t="s">
        <v>2086</v>
      </c>
      <c r="I231" s="119"/>
    </row>
    <row r="232" spans="3:9" x14ac:dyDescent="0.3">
      <c r="C232" s="120" t="s">
        <v>2264</v>
      </c>
      <c r="D232" s="120" t="s">
        <v>2087</v>
      </c>
      <c r="E232" s="121" t="s">
        <v>2009</v>
      </c>
      <c r="F232" s="121" t="s">
        <v>1999</v>
      </c>
      <c r="G232" s="121" t="s">
        <v>1339</v>
      </c>
      <c r="H232" s="121" t="s">
        <v>2088</v>
      </c>
      <c r="I232" s="119"/>
    </row>
    <row r="233" spans="3:9" x14ac:dyDescent="0.3">
      <c r="C233" s="120" t="s">
        <v>2263</v>
      </c>
      <c r="D233" s="120" t="s">
        <v>1693</v>
      </c>
      <c r="E233" s="121" t="s">
        <v>1998</v>
      </c>
      <c r="F233" s="121" t="s">
        <v>1995</v>
      </c>
      <c r="G233" s="121" t="s">
        <v>2089</v>
      </c>
      <c r="H233" s="121" t="s">
        <v>2090</v>
      </c>
      <c r="I233" s="119"/>
    </row>
    <row r="234" spans="3:9" x14ac:dyDescent="0.3">
      <c r="C234" s="120" t="s">
        <v>2263</v>
      </c>
      <c r="D234" s="120" t="s">
        <v>1694</v>
      </c>
      <c r="E234" s="121" t="s">
        <v>1998</v>
      </c>
      <c r="F234" s="121" t="s">
        <v>1999</v>
      </c>
      <c r="G234" s="121" t="s">
        <v>1339</v>
      </c>
      <c r="H234" s="121" t="s">
        <v>2091</v>
      </c>
      <c r="I234" s="119"/>
    </row>
    <row r="235" spans="3:9" x14ac:dyDescent="0.3">
      <c r="C235" s="120" t="s">
        <v>2263</v>
      </c>
      <c r="D235" s="120" t="s">
        <v>1695</v>
      </c>
      <c r="E235" s="121" t="s">
        <v>1994</v>
      </c>
      <c r="F235" s="121" t="s">
        <v>1999</v>
      </c>
      <c r="G235" s="121" t="s">
        <v>1339</v>
      </c>
      <c r="H235" s="121" t="s">
        <v>2092</v>
      </c>
      <c r="I235" s="119"/>
    </row>
    <row r="236" spans="3:9" x14ac:dyDescent="0.3">
      <c r="C236" s="120" t="s">
        <v>2263</v>
      </c>
      <c r="D236" s="120" t="s">
        <v>2093</v>
      </c>
      <c r="E236" s="121" t="s">
        <v>1998</v>
      </c>
      <c r="F236" s="121" t="s">
        <v>1999</v>
      </c>
      <c r="G236" s="121" t="s">
        <v>1339</v>
      </c>
      <c r="H236" s="121">
        <v>89313843822</v>
      </c>
      <c r="I236" s="119"/>
    </row>
    <row r="237" spans="3:9" x14ac:dyDescent="0.3">
      <c r="C237" s="120" t="s">
        <v>2263</v>
      </c>
      <c r="D237" s="120" t="s">
        <v>2094</v>
      </c>
      <c r="E237" s="121" t="s">
        <v>1994</v>
      </c>
      <c r="F237" s="121" t="s">
        <v>1999</v>
      </c>
      <c r="G237" s="121" t="s">
        <v>1339</v>
      </c>
      <c r="H237" s="121">
        <v>79313843675</v>
      </c>
      <c r="I237" s="119"/>
    </row>
    <row r="238" spans="3:9" x14ac:dyDescent="0.3">
      <c r="C238" s="120" t="s">
        <v>1597</v>
      </c>
      <c r="D238" s="120" t="s">
        <v>1610</v>
      </c>
      <c r="E238" s="121" t="s">
        <v>1998</v>
      </c>
      <c r="F238" s="121" t="s">
        <v>1999</v>
      </c>
      <c r="G238" s="121" t="s">
        <v>1339</v>
      </c>
      <c r="H238" s="121" t="s">
        <v>2095</v>
      </c>
      <c r="I238" s="119"/>
    </row>
    <row r="239" spans="3:9" x14ac:dyDescent="0.3">
      <c r="C239" s="120" t="s">
        <v>1597</v>
      </c>
      <c r="D239" s="120" t="s">
        <v>1636</v>
      </c>
      <c r="E239" s="121" t="s">
        <v>1994</v>
      </c>
      <c r="F239" s="121" t="s">
        <v>1999</v>
      </c>
      <c r="G239" s="121" t="s">
        <v>1339</v>
      </c>
      <c r="H239" s="121" t="s">
        <v>2096</v>
      </c>
      <c r="I239" s="119"/>
    </row>
    <row r="240" spans="3:9" x14ac:dyDescent="0.3">
      <c r="C240" s="120" t="s">
        <v>2258</v>
      </c>
      <c r="D240" s="120" t="s">
        <v>1718</v>
      </c>
      <c r="E240" s="121" t="s">
        <v>1998</v>
      </c>
      <c r="F240" s="121" t="s">
        <v>1999</v>
      </c>
      <c r="G240" s="121" t="s">
        <v>1339</v>
      </c>
      <c r="H240" s="121" t="s">
        <v>2097</v>
      </c>
      <c r="I240" s="119"/>
    </row>
    <row r="241" spans="3:9" x14ac:dyDescent="0.3">
      <c r="C241" s="120" t="s">
        <v>2264</v>
      </c>
      <c r="D241" s="120" t="s">
        <v>1652</v>
      </c>
      <c r="E241" s="121" t="s">
        <v>1994</v>
      </c>
      <c r="F241" s="121" t="s">
        <v>1999</v>
      </c>
      <c r="G241" s="121" t="s">
        <v>1339</v>
      </c>
      <c r="H241" s="121" t="s">
        <v>2098</v>
      </c>
      <c r="I241" s="119"/>
    </row>
    <row r="242" spans="3:9" x14ac:dyDescent="0.3">
      <c r="C242" s="120" t="s">
        <v>2254</v>
      </c>
      <c r="D242" s="120" t="s">
        <v>1755</v>
      </c>
      <c r="E242" s="121" t="s">
        <v>2009</v>
      </c>
      <c r="F242" s="121" t="s">
        <v>1995</v>
      </c>
      <c r="G242" s="121" t="s">
        <v>1339</v>
      </c>
      <c r="H242" s="121" t="s">
        <v>2099</v>
      </c>
      <c r="I242" s="119"/>
    </row>
    <row r="243" spans="3:9" x14ac:dyDescent="0.3">
      <c r="C243" s="120" t="s">
        <v>2254</v>
      </c>
      <c r="D243" s="120" t="s">
        <v>1768</v>
      </c>
      <c r="E243" s="121" t="s">
        <v>1994</v>
      </c>
      <c r="F243" s="121" t="s">
        <v>1999</v>
      </c>
      <c r="G243" s="121" t="s">
        <v>1339</v>
      </c>
      <c r="H243" s="121" t="s">
        <v>2100</v>
      </c>
      <c r="I243" s="119"/>
    </row>
    <row r="244" spans="3:9" x14ac:dyDescent="0.3">
      <c r="C244" s="120" t="s">
        <v>2259</v>
      </c>
      <c r="D244" s="120" t="s">
        <v>1708</v>
      </c>
      <c r="E244" s="121" t="s">
        <v>1994</v>
      </c>
      <c r="F244" s="121" t="s">
        <v>1999</v>
      </c>
      <c r="G244" s="121" t="s">
        <v>1339</v>
      </c>
      <c r="H244" s="121"/>
      <c r="I244" s="119"/>
    </row>
    <row r="245" spans="3:9" x14ac:dyDescent="0.3">
      <c r="C245" s="120" t="s">
        <v>1597</v>
      </c>
      <c r="D245" s="120" t="s">
        <v>1653</v>
      </c>
      <c r="E245" s="121" t="s">
        <v>1994</v>
      </c>
      <c r="F245" s="121" t="s">
        <v>1999</v>
      </c>
      <c r="G245" s="121" t="s">
        <v>1339</v>
      </c>
      <c r="H245" s="121" t="s">
        <v>2102</v>
      </c>
      <c r="I245" s="119"/>
    </row>
    <row r="246" spans="3:9" x14ac:dyDescent="0.3">
      <c r="C246" s="120" t="s">
        <v>2264</v>
      </c>
      <c r="D246" s="120" t="s">
        <v>1637</v>
      </c>
      <c r="E246" s="121" t="s">
        <v>1994</v>
      </c>
      <c r="F246" s="121" t="s">
        <v>1999</v>
      </c>
      <c r="G246" s="121" t="s">
        <v>1339</v>
      </c>
      <c r="H246" s="121" t="s">
        <v>2103</v>
      </c>
      <c r="I246" s="119"/>
    </row>
    <row r="247" spans="3:9" x14ac:dyDescent="0.3">
      <c r="C247" s="120" t="s">
        <v>2259</v>
      </c>
      <c r="D247" s="120" t="s">
        <v>2104</v>
      </c>
      <c r="E247" s="121" t="s">
        <v>2009</v>
      </c>
      <c r="F247" s="121" t="s">
        <v>2003</v>
      </c>
      <c r="G247" s="121" t="s">
        <v>1339</v>
      </c>
      <c r="H247" s="121">
        <v>79313843528</v>
      </c>
      <c r="I247" s="119" t="s">
        <v>2105</v>
      </c>
    </row>
    <row r="248" spans="3:9" x14ac:dyDescent="0.3">
      <c r="C248" s="120" t="s">
        <v>2259</v>
      </c>
      <c r="D248" s="120" t="s">
        <v>1709</v>
      </c>
      <c r="E248" s="121" t="s">
        <v>1998</v>
      </c>
      <c r="F248" s="121" t="s">
        <v>1999</v>
      </c>
      <c r="G248" s="121" t="s">
        <v>1339</v>
      </c>
      <c r="H248" s="121" t="s">
        <v>2106</v>
      </c>
      <c r="I248" s="119"/>
    </row>
    <row r="249" spans="3:9" x14ac:dyDescent="0.3">
      <c r="C249" s="120" t="s">
        <v>2259</v>
      </c>
      <c r="D249" s="120" t="s">
        <v>1710</v>
      </c>
      <c r="E249" s="121" t="s">
        <v>1998</v>
      </c>
      <c r="F249" s="121" t="s">
        <v>1995</v>
      </c>
      <c r="G249" s="121" t="s">
        <v>1996</v>
      </c>
      <c r="H249" s="121" t="s">
        <v>2107</v>
      </c>
      <c r="I249" s="119"/>
    </row>
    <row r="250" spans="3:9" x14ac:dyDescent="0.3">
      <c r="C250" s="120" t="s">
        <v>2259</v>
      </c>
      <c r="D250" s="120" t="s">
        <v>1712</v>
      </c>
      <c r="E250" s="121" t="s">
        <v>1994</v>
      </c>
      <c r="F250" s="121" t="s">
        <v>1999</v>
      </c>
      <c r="G250" s="121" t="s">
        <v>1339</v>
      </c>
      <c r="H250" s="121" t="s">
        <v>2108</v>
      </c>
      <c r="I250" s="119"/>
    </row>
    <row r="251" spans="3:9" x14ac:dyDescent="0.3">
      <c r="C251" s="120" t="s">
        <v>2259</v>
      </c>
      <c r="D251" s="120" t="s">
        <v>1711</v>
      </c>
      <c r="E251" s="121" t="s">
        <v>1994</v>
      </c>
      <c r="F251" s="121" t="s">
        <v>1999</v>
      </c>
      <c r="G251" s="121" t="s">
        <v>1339</v>
      </c>
      <c r="H251" s="121" t="s">
        <v>2107</v>
      </c>
      <c r="I251" s="119"/>
    </row>
    <row r="252" spans="3:9" x14ac:dyDescent="0.3">
      <c r="C252" s="120" t="s">
        <v>2259</v>
      </c>
      <c r="D252" s="120" t="s">
        <v>2109</v>
      </c>
      <c r="E252" s="121" t="s">
        <v>2009</v>
      </c>
      <c r="F252" s="121" t="s">
        <v>1999</v>
      </c>
      <c r="G252" s="121" t="s">
        <v>1339</v>
      </c>
      <c r="H252" s="121">
        <v>79313843717</v>
      </c>
      <c r="I252" s="119"/>
    </row>
    <row r="253" spans="3:9" x14ac:dyDescent="0.3">
      <c r="C253" s="120" t="s">
        <v>2260</v>
      </c>
      <c r="D253" s="120" t="s">
        <v>1706</v>
      </c>
      <c r="E253" s="121" t="s">
        <v>1994</v>
      </c>
      <c r="F253" s="121" t="s">
        <v>1999</v>
      </c>
      <c r="G253" s="121" t="s">
        <v>1339</v>
      </c>
      <c r="H253" s="121" t="s">
        <v>2110</v>
      </c>
      <c r="I253" s="119"/>
    </row>
    <row r="254" spans="3:9" x14ac:dyDescent="0.3">
      <c r="C254" s="120" t="s">
        <v>2257</v>
      </c>
      <c r="D254" s="120" t="s">
        <v>1751</v>
      </c>
      <c r="E254" s="121" t="s">
        <v>1994</v>
      </c>
      <c r="F254" s="121" t="s">
        <v>2003</v>
      </c>
      <c r="G254" s="121" t="s">
        <v>1339</v>
      </c>
      <c r="H254" s="121" t="s">
        <v>2111</v>
      </c>
      <c r="I254" s="119"/>
    </row>
    <row r="255" spans="3:9" x14ac:dyDescent="0.3">
      <c r="C255" s="120" t="s">
        <v>2264</v>
      </c>
      <c r="D255" s="120" t="s">
        <v>2112</v>
      </c>
      <c r="E255" s="121" t="s">
        <v>1998</v>
      </c>
      <c r="F255" s="121" t="s">
        <v>1999</v>
      </c>
      <c r="G255" s="121" t="s">
        <v>1339</v>
      </c>
      <c r="H255" s="121" t="s">
        <v>2113</v>
      </c>
      <c r="I255" s="119"/>
    </row>
    <row r="256" spans="3:9" x14ac:dyDescent="0.3">
      <c r="C256" s="120" t="s">
        <v>2264</v>
      </c>
      <c r="D256" s="120" t="s">
        <v>1611</v>
      </c>
      <c r="E256" s="121" t="s">
        <v>1994</v>
      </c>
      <c r="F256" s="121" t="s">
        <v>1999</v>
      </c>
      <c r="G256" s="121" t="s">
        <v>1339</v>
      </c>
      <c r="H256" s="121" t="s">
        <v>2114</v>
      </c>
      <c r="I256" s="119"/>
    </row>
    <row r="257" spans="3:9" x14ac:dyDescent="0.3">
      <c r="C257" s="120" t="s">
        <v>1597</v>
      </c>
      <c r="D257" s="120" t="s">
        <v>2115</v>
      </c>
      <c r="E257" s="121" t="s">
        <v>1994</v>
      </c>
      <c r="F257" s="121" t="s">
        <v>1999</v>
      </c>
      <c r="G257" s="121" t="s">
        <v>1339</v>
      </c>
      <c r="H257" s="121" t="s">
        <v>2116</v>
      </c>
      <c r="I257" s="119"/>
    </row>
    <row r="258" spans="3:9" x14ac:dyDescent="0.3">
      <c r="C258" s="120" t="s">
        <v>1597</v>
      </c>
      <c r="D258" s="120" t="s">
        <v>2117</v>
      </c>
      <c r="E258" s="121" t="s">
        <v>1994</v>
      </c>
      <c r="F258" s="121" t="s">
        <v>1999</v>
      </c>
      <c r="G258" s="121" t="s">
        <v>1339</v>
      </c>
      <c r="H258" s="121" t="s">
        <v>2118</v>
      </c>
      <c r="I258" s="119"/>
    </row>
    <row r="259" spans="3:9" x14ac:dyDescent="0.3">
      <c r="C259" s="120" t="s">
        <v>1597</v>
      </c>
      <c r="D259" s="120" t="s">
        <v>1638</v>
      </c>
      <c r="E259" s="121" t="s">
        <v>1998</v>
      </c>
      <c r="F259" s="121" t="s">
        <v>1999</v>
      </c>
      <c r="G259" s="121" t="s">
        <v>1996</v>
      </c>
      <c r="H259" s="121" t="s">
        <v>2119</v>
      </c>
      <c r="I259" s="119"/>
    </row>
    <row r="260" spans="3:9" x14ac:dyDescent="0.3">
      <c r="C260" s="120" t="s">
        <v>1597</v>
      </c>
      <c r="D260" s="120" t="s">
        <v>1612</v>
      </c>
      <c r="E260" s="121" t="s">
        <v>2009</v>
      </c>
      <c r="F260" s="121" t="s">
        <v>1999</v>
      </c>
      <c r="G260" s="121" t="s">
        <v>1339</v>
      </c>
      <c r="H260" s="121" t="s">
        <v>2120</v>
      </c>
      <c r="I260" s="119"/>
    </row>
    <row r="261" spans="3:9" x14ac:dyDescent="0.3">
      <c r="C261" s="120" t="s">
        <v>1597</v>
      </c>
      <c r="D261" s="120" t="s">
        <v>1613</v>
      </c>
      <c r="E261" s="121" t="s">
        <v>2009</v>
      </c>
      <c r="F261" s="121" t="s">
        <v>1999</v>
      </c>
      <c r="G261" s="121" t="s">
        <v>2010</v>
      </c>
      <c r="H261" s="121" t="s">
        <v>2121</v>
      </c>
      <c r="I261" s="119"/>
    </row>
    <row r="262" spans="3:9" x14ac:dyDescent="0.3">
      <c r="C262" s="120" t="s">
        <v>1597</v>
      </c>
      <c r="D262" s="120" t="s">
        <v>1654</v>
      </c>
      <c r="E262" s="121" t="s">
        <v>1994</v>
      </c>
      <c r="F262" s="121" t="s">
        <v>1999</v>
      </c>
      <c r="G262" s="121" t="s">
        <v>1339</v>
      </c>
      <c r="H262" s="121" t="s">
        <v>2122</v>
      </c>
      <c r="I262" s="119"/>
    </row>
    <row r="263" spans="3:9" x14ac:dyDescent="0.3">
      <c r="C263" s="120" t="s">
        <v>1597</v>
      </c>
      <c r="D263" s="120" t="s">
        <v>1655</v>
      </c>
      <c r="E263" s="121" t="s">
        <v>1998</v>
      </c>
      <c r="F263" s="121" t="s">
        <v>1999</v>
      </c>
      <c r="G263" s="121" t="s">
        <v>2010</v>
      </c>
      <c r="H263" s="121" t="s">
        <v>2123</v>
      </c>
      <c r="I263" s="119"/>
    </row>
    <row r="264" spans="3:9" x14ac:dyDescent="0.3">
      <c r="C264" s="120" t="s">
        <v>1597</v>
      </c>
      <c r="D264" s="120" t="s">
        <v>2124</v>
      </c>
      <c r="E264" s="121" t="s">
        <v>1994</v>
      </c>
      <c r="F264" s="121" t="s">
        <v>1999</v>
      </c>
      <c r="G264" s="121" t="s">
        <v>1339</v>
      </c>
      <c r="H264" s="121" t="s">
        <v>2125</v>
      </c>
      <c r="I264" s="119"/>
    </row>
    <row r="265" spans="3:9" x14ac:dyDescent="0.3">
      <c r="C265" s="120" t="s">
        <v>1597</v>
      </c>
      <c r="D265" s="120" t="s">
        <v>1614</v>
      </c>
      <c r="E265" s="121" t="s">
        <v>1994</v>
      </c>
      <c r="F265" s="121" t="s">
        <v>2126</v>
      </c>
      <c r="G265" s="121" t="s">
        <v>2127</v>
      </c>
      <c r="H265" s="121" t="s">
        <v>2128</v>
      </c>
      <c r="I265" s="119"/>
    </row>
    <row r="266" spans="3:9" x14ac:dyDescent="0.3">
      <c r="C266" s="120" t="s">
        <v>1597</v>
      </c>
      <c r="D266" s="120" t="s">
        <v>1615</v>
      </c>
      <c r="E266" s="121" t="s">
        <v>1998</v>
      </c>
      <c r="F266" s="121" t="s">
        <v>1999</v>
      </c>
      <c r="G266" s="121" t="s">
        <v>1340</v>
      </c>
      <c r="H266" s="121" t="s">
        <v>2129</v>
      </c>
      <c r="I266" s="119"/>
    </row>
    <row r="267" spans="3:9" x14ac:dyDescent="0.3">
      <c r="C267" s="120" t="s">
        <v>1597</v>
      </c>
      <c r="D267" s="120" t="s">
        <v>1616</v>
      </c>
      <c r="E267" s="121" t="s">
        <v>1994</v>
      </c>
      <c r="F267" s="121" t="s">
        <v>1999</v>
      </c>
      <c r="G267" s="121" t="s">
        <v>1339</v>
      </c>
      <c r="H267" s="121" t="s">
        <v>2130</v>
      </c>
      <c r="I267" s="119"/>
    </row>
    <row r="268" spans="3:9" x14ac:dyDescent="0.3">
      <c r="C268" s="120" t="s">
        <v>1597</v>
      </c>
      <c r="D268" s="120" t="s">
        <v>1617</v>
      </c>
      <c r="E268" s="121" t="s">
        <v>1998</v>
      </c>
      <c r="F268" s="121" t="s">
        <v>2003</v>
      </c>
      <c r="G268" s="121" t="s">
        <v>1339</v>
      </c>
      <c r="H268" s="121" t="s">
        <v>2131</v>
      </c>
      <c r="I268" s="119"/>
    </row>
    <row r="269" spans="3:9" x14ac:dyDescent="0.3">
      <c r="C269" s="120" t="s">
        <v>1597</v>
      </c>
      <c r="D269" s="120" t="s">
        <v>1618</v>
      </c>
      <c r="E269" s="121" t="s">
        <v>1994</v>
      </c>
      <c r="F269" s="121" t="s">
        <v>1999</v>
      </c>
      <c r="G269" s="121" t="s">
        <v>2010</v>
      </c>
      <c r="H269" s="121" t="s">
        <v>2132</v>
      </c>
      <c r="I269" s="119"/>
    </row>
    <row r="270" spans="3:9" x14ac:dyDescent="0.3">
      <c r="C270" s="120" t="s">
        <v>1597</v>
      </c>
      <c r="D270" s="120" t="s">
        <v>1687</v>
      </c>
      <c r="E270" s="121" t="s">
        <v>1994</v>
      </c>
      <c r="F270" s="121" t="s">
        <v>1995</v>
      </c>
      <c r="G270" s="121" t="s">
        <v>1339</v>
      </c>
      <c r="H270" s="121" t="s">
        <v>2133</v>
      </c>
      <c r="I270" s="119"/>
    </row>
    <row r="271" spans="3:9" x14ac:dyDescent="0.3">
      <c r="C271" s="120" t="s">
        <v>1597</v>
      </c>
      <c r="D271" s="120" t="s">
        <v>1656</v>
      </c>
      <c r="E271" s="121" t="s">
        <v>1994</v>
      </c>
      <c r="F271" s="121" t="s">
        <v>1999</v>
      </c>
      <c r="G271" s="121" t="s">
        <v>2010</v>
      </c>
      <c r="H271" s="121" t="s">
        <v>2134</v>
      </c>
      <c r="I271" s="119"/>
    </row>
    <row r="272" spans="3:9" x14ac:dyDescent="0.3">
      <c r="C272" s="120" t="s">
        <v>1597</v>
      </c>
      <c r="D272" s="120" t="s">
        <v>1657</v>
      </c>
      <c r="E272" s="121" t="s">
        <v>1998</v>
      </c>
      <c r="F272" s="121" t="s">
        <v>1999</v>
      </c>
      <c r="G272" s="121" t="s">
        <v>1996</v>
      </c>
      <c r="H272" s="121" t="s">
        <v>2135</v>
      </c>
      <c r="I272" s="119"/>
    </row>
    <row r="273" spans="3:9" x14ac:dyDescent="0.3">
      <c r="C273" s="120" t="s">
        <v>1597</v>
      </c>
      <c r="D273" s="120" t="s">
        <v>1619</v>
      </c>
      <c r="E273" s="121" t="s">
        <v>1994</v>
      </c>
      <c r="F273" s="121" t="s">
        <v>1999</v>
      </c>
      <c r="G273" s="121" t="s">
        <v>2136</v>
      </c>
      <c r="H273" s="121" t="s">
        <v>2137</v>
      </c>
      <c r="I273" s="119"/>
    </row>
    <row r="274" spans="3:9" x14ac:dyDescent="0.3">
      <c r="C274" s="120" t="s">
        <v>1597</v>
      </c>
      <c r="D274" s="120" t="s">
        <v>2138</v>
      </c>
      <c r="E274" s="121" t="s">
        <v>1994</v>
      </c>
      <c r="F274" s="121" t="s">
        <v>1999</v>
      </c>
      <c r="G274" s="121" t="s">
        <v>1339</v>
      </c>
      <c r="H274" s="121"/>
      <c r="I274" s="119"/>
    </row>
    <row r="275" spans="3:9" x14ac:dyDescent="0.3">
      <c r="C275" s="120" t="s">
        <v>1597</v>
      </c>
      <c r="D275" s="120" t="s">
        <v>1658</v>
      </c>
      <c r="E275" s="121" t="s">
        <v>1994</v>
      </c>
      <c r="F275" s="121" t="s">
        <v>1999</v>
      </c>
      <c r="G275" s="121" t="s">
        <v>1339</v>
      </c>
      <c r="H275" s="121" t="s">
        <v>2139</v>
      </c>
      <c r="I275" s="119"/>
    </row>
    <row r="276" spans="3:9" x14ac:dyDescent="0.3">
      <c r="C276" s="120" t="s">
        <v>1597</v>
      </c>
      <c r="D276" s="120" t="s">
        <v>1659</v>
      </c>
      <c r="E276" s="121" t="s">
        <v>1998</v>
      </c>
      <c r="F276" s="121" t="s">
        <v>1999</v>
      </c>
      <c r="G276" s="121" t="s">
        <v>1340</v>
      </c>
      <c r="H276" s="121" t="s">
        <v>2140</v>
      </c>
      <c r="I276" s="119"/>
    </row>
    <row r="277" spans="3:9" x14ac:dyDescent="0.3">
      <c r="C277" s="120" t="s">
        <v>1597</v>
      </c>
      <c r="D277" s="120" t="s">
        <v>1660</v>
      </c>
      <c r="E277" s="121" t="s">
        <v>1994</v>
      </c>
      <c r="F277" s="121" t="s">
        <v>1999</v>
      </c>
      <c r="G277" s="121" t="s">
        <v>2136</v>
      </c>
      <c r="H277" s="121" t="s">
        <v>2141</v>
      </c>
      <c r="I277" s="119"/>
    </row>
    <row r="278" spans="3:9" x14ac:dyDescent="0.3">
      <c r="C278" s="120" t="s">
        <v>1597</v>
      </c>
      <c r="D278" s="120" t="s">
        <v>1661</v>
      </c>
      <c r="E278" s="121" t="s">
        <v>1998</v>
      </c>
      <c r="F278" s="121" t="s">
        <v>1999</v>
      </c>
      <c r="G278" s="121" t="s">
        <v>1339</v>
      </c>
      <c r="H278" s="121" t="s">
        <v>2142</v>
      </c>
      <c r="I278" s="119"/>
    </row>
    <row r="279" spans="3:9" x14ac:dyDescent="0.3">
      <c r="C279" s="120" t="s">
        <v>1597</v>
      </c>
      <c r="D279" s="120" t="s">
        <v>2143</v>
      </c>
      <c r="E279" s="121" t="s">
        <v>1998</v>
      </c>
      <c r="F279" s="121" t="s">
        <v>1999</v>
      </c>
      <c r="G279" s="121" t="s">
        <v>1339</v>
      </c>
      <c r="H279" s="121"/>
      <c r="I279" s="119"/>
    </row>
    <row r="280" spans="3:9" x14ac:dyDescent="0.3">
      <c r="C280" s="120" t="s">
        <v>1597</v>
      </c>
      <c r="D280" s="120" t="s">
        <v>1620</v>
      </c>
      <c r="E280" s="121" t="s">
        <v>1998</v>
      </c>
      <c r="F280" s="121" t="s">
        <v>1999</v>
      </c>
      <c r="G280" s="121" t="s">
        <v>1339</v>
      </c>
      <c r="H280" s="121" t="s">
        <v>2144</v>
      </c>
      <c r="I280" s="119"/>
    </row>
    <row r="281" spans="3:9" x14ac:dyDescent="0.3">
      <c r="C281" s="120" t="s">
        <v>1597</v>
      </c>
      <c r="D281" s="120" t="s">
        <v>1662</v>
      </c>
      <c r="E281" s="121" t="s">
        <v>1998</v>
      </c>
      <c r="F281" s="121" t="s">
        <v>1999</v>
      </c>
      <c r="G281" s="121" t="s">
        <v>1996</v>
      </c>
      <c r="H281" s="121" t="s">
        <v>2145</v>
      </c>
      <c r="I281" s="119"/>
    </row>
    <row r="282" spans="3:9" x14ac:dyDescent="0.3">
      <c r="C282" s="120" t="s">
        <v>1597</v>
      </c>
      <c r="D282" s="120" t="s">
        <v>1688</v>
      </c>
      <c r="E282" s="121" t="s">
        <v>1998</v>
      </c>
      <c r="F282" s="121" t="s">
        <v>1995</v>
      </c>
      <c r="G282" s="121" t="s">
        <v>2026</v>
      </c>
      <c r="H282" s="121" t="s">
        <v>2146</v>
      </c>
      <c r="I282" s="119"/>
    </row>
    <row r="283" spans="3:9" x14ac:dyDescent="0.3">
      <c r="C283" s="120" t="s">
        <v>1597</v>
      </c>
      <c r="D283" s="120" t="s">
        <v>2147</v>
      </c>
      <c r="E283" s="121" t="s">
        <v>1994</v>
      </c>
      <c r="F283" s="121" t="s">
        <v>1999</v>
      </c>
      <c r="G283" s="121" t="s">
        <v>1340</v>
      </c>
      <c r="H283" s="121" t="s">
        <v>2148</v>
      </c>
      <c r="I283" s="119"/>
    </row>
    <row r="284" spans="3:9" x14ac:dyDescent="0.3">
      <c r="C284" s="120" t="s">
        <v>1597</v>
      </c>
      <c r="D284" s="120" t="s">
        <v>1689</v>
      </c>
      <c r="E284" s="121" t="s">
        <v>1994</v>
      </c>
      <c r="F284" s="121" t="s">
        <v>1999</v>
      </c>
      <c r="G284" s="121" t="s">
        <v>1339</v>
      </c>
      <c r="H284" s="121" t="s">
        <v>2149</v>
      </c>
      <c r="I284" s="119"/>
    </row>
    <row r="285" spans="3:9" x14ac:dyDescent="0.3">
      <c r="C285" s="120" t="s">
        <v>1597</v>
      </c>
      <c r="D285" s="120" t="s">
        <v>1663</v>
      </c>
      <c r="E285" s="121" t="s">
        <v>1994</v>
      </c>
      <c r="F285" s="121" t="s">
        <v>1999</v>
      </c>
      <c r="G285" s="121" t="s">
        <v>1339</v>
      </c>
      <c r="H285" s="121" t="s">
        <v>2150</v>
      </c>
      <c r="I285" s="119"/>
    </row>
    <row r="286" spans="3:9" x14ac:dyDescent="0.3">
      <c r="C286" s="120" t="s">
        <v>1597</v>
      </c>
      <c r="D286" s="120" t="s">
        <v>2151</v>
      </c>
      <c r="E286" s="121" t="s">
        <v>1994</v>
      </c>
      <c r="F286" s="121" t="s">
        <v>1999</v>
      </c>
      <c r="G286" s="121" t="s">
        <v>1339</v>
      </c>
      <c r="H286" s="121" t="s">
        <v>2152</v>
      </c>
      <c r="I286" s="119"/>
    </row>
    <row r="287" spans="3:9" x14ac:dyDescent="0.3">
      <c r="C287" s="120" t="s">
        <v>1597</v>
      </c>
      <c r="D287" s="120" t="s">
        <v>1664</v>
      </c>
      <c r="E287" s="121" t="s">
        <v>1994</v>
      </c>
      <c r="F287" s="121" t="s">
        <v>1999</v>
      </c>
      <c r="G287" s="121" t="s">
        <v>1339</v>
      </c>
      <c r="H287" s="121" t="s">
        <v>2153</v>
      </c>
      <c r="I287" s="119"/>
    </row>
    <row r="288" spans="3:9" x14ac:dyDescent="0.3">
      <c r="C288" s="120" t="s">
        <v>1597</v>
      </c>
      <c r="D288" s="120" t="s">
        <v>1621</v>
      </c>
      <c r="E288" s="121" t="s">
        <v>2009</v>
      </c>
      <c r="F288" s="121" t="s">
        <v>1999</v>
      </c>
      <c r="G288" s="121" t="s">
        <v>1339</v>
      </c>
      <c r="H288" s="121" t="s">
        <v>2154</v>
      </c>
      <c r="I288" s="119"/>
    </row>
    <row r="289" spans="3:9" x14ac:dyDescent="0.3">
      <c r="C289" s="120" t="s">
        <v>1597</v>
      </c>
      <c r="D289" s="120" t="s">
        <v>1690</v>
      </c>
      <c r="E289" s="121" t="s">
        <v>1994</v>
      </c>
      <c r="F289" s="121" t="s">
        <v>1999</v>
      </c>
      <c r="G289" s="121" t="s">
        <v>1339</v>
      </c>
      <c r="H289" s="121" t="s">
        <v>2155</v>
      </c>
      <c r="I289" s="119"/>
    </row>
    <row r="290" spans="3:9" x14ac:dyDescent="0.3">
      <c r="C290" s="120" t="s">
        <v>1597</v>
      </c>
      <c r="D290" s="120" t="s">
        <v>1622</v>
      </c>
      <c r="E290" s="121" t="s">
        <v>1994</v>
      </c>
      <c r="F290" s="121" t="s">
        <v>1999</v>
      </c>
      <c r="G290" s="121" t="s">
        <v>1339</v>
      </c>
      <c r="H290" s="121" t="s">
        <v>2156</v>
      </c>
      <c r="I290" s="119"/>
    </row>
    <row r="291" spans="3:9" x14ac:dyDescent="0.3">
      <c r="C291" s="120" t="s">
        <v>1597</v>
      </c>
      <c r="D291" s="120" t="s">
        <v>1691</v>
      </c>
      <c r="E291" s="121" t="s">
        <v>1994</v>
      </c>
      <c r="F291" s="121" t="s">
        <v>1995</v>
      </c>
      <c r="G291" s="121" t="s">
        <v>1339</v>
      </c>
      <c r="H291" s="121" t="s">
        <v>2157</v>
      </c>
      <c r="I291" s="119"/>
    </row>
    <row r="292" spans="3:9" x14ac:dyDescent="0.3">
      <c r="C292" s="120" t="s">
        <v>1597</v>
      </c>
      <c r="D292" s="120" t="s">
        <v>1665</v>
      </c>
      <c r="E292" s="121" t="s">
        <v>1994</v>
      </c>
      <c r="F292" s="121" t="s">
        <v>1999</v>
      </c>
      <c r="G292" s="121" t="s">
        <v>1339</v>
      </c>
      <c r="H292" s="121" t="s">
        <v>2158</v>
      </c>
      <c r="I292" s="119" t="s">
        <v>2159</v>
      </c>
    </row>
    <row r="293" spans="3:9" x14ac:dyDescent="0.3">
      <c r="C293" s="120" t="s">
        <v>1597</v>
      </c>
      <c r="D293" s="120" t="s">
        <v>1666</v>
      </c>
      <c r="E293" s="121" t="s">
        <v>1994</v>
      </c>
      <c r="F293" s="121" t="s">
        <v>1999</v>
      </c>
      <c r="G293" s="121" t="s">
        <v>1339</v>
      </c>
      <c r="H293" s="121" t="s">
        <v>2160</v>
      </c>
      <c r="I293" s="119"/>
    </row>
    <row r="294" spans="3:9" x14ac:dyDescent="0.3">
      <c r="C294" s="120" t="s">
        <v>1597</v>
      </c>
      <c r="D294" s="120" t="s">
        <v>2161</v>
      </c>
      <c r="E294" s="121" t="s">
        <v>1994</v>
      </c>
      <c r="F294" s="121" t="s">
        <v>1995</v>
      </c>
      <c r="G294" s="121" t="s">
        <v>2162</v>
      </c>
      <c r="H294" s="121" t="s">
        <v>2163</v>
      </c>
      <c r="I294" s="119"/>
    </row>
    <row r="295" spans="3:9" x14ac:dyDescent="0.3">
      <c r="C295" s="120" t="s">
        <v>1597</v>
      </c>
      <c r="D295" s="120" t="s">
        <v>1623</v>
      </c>
      <c r="E295" s="121" t="s">
        <v>1994</v>
      </c>
      <c r="F295" s="121" t="s">
        <v>1995</v>
      </c>
      <c r="G295" s="121" t="s">
        <v>1339</v>
      </c>
      <c r="H295" s="121" t="s">
        <v>2164</v>
      </c>
      <c r="I295" s="119"/>
    </row>
    <row r="296" spans="3:9" x14ac:dyDescent="0.3">
      <c r="C296" s="120" t="s">
        <v>1597</v>
      </c>
      <c r="D296" s="120" t="s">
        <v>2165</v>
      </c>
      <c r="E296" s="121" t="s">
        <v>1994</v>
      </c>
      <c r="F296" s="121" t="s">
        <v>1999</v>
      </c>
      <c r="G296" s="121" t="s">
        <v>1339</v>
      </c>
      <c r="H296" s="121">
        <v>78129910315</v>
      </c>
      <c r="I296" s="119"/>
    </row>
    <row r="297" spans="3:9" x14ac:dyDescent="0.3">
      <c r="C297" s="120" t="s">
        <v>1597</v>
      </c>
      <c r="D297" s="120" t="s">
        <v>2166</v>
      </c>
      <c r="E297" s="121" t="s">
        <v>1994</v>
      </c>
      <c r="F297" s="121" t="s">
        <v>2167</v>
      </c>
      <c r="G297" s="121" t="s">
        <v>2168</v>
      </c>
      <c r="H297" s="121" t="s">
        <v>2169</v>
      </c>
      <c r="I297" s="119"/>
    </row>
    <row r="298" spans="3:9" x14ac:dyDescent="0.3">
      <c r="C298" s="120" t="s">
        <v>1597</v>
      </c>
      <c r="D298" s="120" t="s">
        <v>1639</v>
      </c>
      <c r="E298" s="121" t="s">
        <v>1994</v>
      </c>
      <c r="F298" s="121" t="s">
        <v>2003</v>
      </c>
      <c r="G298" s="121" t="s">
        <v>2170</v>
      </c>
      <c r="H298" s="121" t="s">
        <v>2171</v>
      </c>
      <c r="I298" s="119"/>
    </row>
    <row r="299" spans="3:9" x14ac:dyDescent="0.3">
      <c r="C299" s="120" t="s">
        <v>1597</v>
      </c>
      <c r="D299" s="120" t="s">
        <v>1624</v>
      </c>
      <c r="E299" s="121" t="s">
        <v>1994</v>
      </c>
      <c r="F299" s="121" t="s">
        <v>1999</v>
      </c>
      <c r="G299" s="121" t="s">
        <v>2010</v>
      </c>
      <c r="H299" s="121" t="s">
        <v>2172</v>
      </c>
      <c r="I299" s="119"/>
    </row>
    <row r="300" spans="3:9" x14ac:dyDescent="0.3">
      <c r="C300" s="120" t="s">
        <v>1597</v>
      </c>
      <c r="D300" s="120" t="s">
        <v>1625</v>
      </c>
      <c r="E300" s="121" t="s">
        <v>1998</v>
      </c>
      <c r="F300" s="121" t="s">
        <v>1999</v>
      </c>
      <c r="G300" s="121" t="s">
        <v>2010</v>
      </c>
      <c r="H300" s="121" t="s">
        <v>2173</v>
      </c>
      <c r="I300" s="119"/>
    </row>
    <row r="301" spans="3:9" x14ac:dyDescent="0.3">
      <c r="C301" s="120" t="s">
        <v>1597</v>
      </c>
      <c r="D301" s="120" t="s">
        <v>2174</v>
      </c>
      <c r="E301" s="121" t="s">
        <v>1994</v>
      </c>
      <c r="F301" s="121" t="s">
        <v>1999</v>
      </c>
      <c r="G301" s="121" t="s">
        <v>1339</v>
      </c>
      <c r="H301" s="121" t="s">
        <v>2175</v>
      </c>
      <c r="I301" s="119"/>
    </row>
    <row r="302" spans="3:9" x14ac:dyDescent="0.3">
      <c r="C302" s="120" t="s">
        <v>1597</v>
      </c>
      <c r="D302" s="120" t="s">
        <v>1667</v>
      </c>
      <c r="E302" s="121" t="s">
        <v>2009</v>
      </c>
      <c r="F302" s="121" t="s">
        <v>1999</v>
      </c>
      <c r="G302" s="121" t="s">
        <v>1339</v>
      </c>
      <c r="H302" s="121" t="s">
        <v>2176</v>
      </c>
      <c r="I302" s="119"/>
    </row>
    <row r="303" spans="3:9" x14ac:dyDescent="0.3">
      <c r="C303" s="120" t="s">
        <v>1597</v>
      </c>
      <c r="D303" s="120" t="s">
        <v>1692</v>
      </c>
      <c r="E303" s="121" t="s">
        <v>1994</v>
      </c>
      <c r="F303" s="121" t="s">
        <v>1995</v>
      </c>
      <c r="G303" s="121" t="s">
        <v>1339</v>
      </c>
      <c r="H303" s="121" t="s">
        <v>2177</v>
      </c>
      <c r="I303" s="119"/>
    </row>
    <row r="304" spans="3:9" x14ac:dyDescent="0.3">
      <c r="C304" s="120" t="s">
        <v>1597</v>
      </c>
      <c r="D304" s="120" t="s">
        <v>1668</v>
      </c>
      <c r="E304" s="121" t="s">
        <v>1998</v>
      </c>
      <c r="F304" s="121" t="s">
        <v>1999</v>
      </c>
      <c r="G304" s="121" t="s">
        <v>2010</v>
      </c>
      <c r="H304" s="121" t="s">
        <v>2178</v>
      </c>
      <c r="I304" s="119"/>
    </row>
    <row r="305" spans="3:9" x14ac:dyDescent="0.3">
      <c r="C305" s="120" t="s">
        <v>1597</v>
      </c>
      <c r="D305" s="120" t="s">
        <v>2179</v>
      </c>
      <c r="E305" s="121" t="s">
        <v>1994</v>
      </c>
      <c r="F305" s="121" t="s">
        <v>1999</v>
      </c>
      <c r="G305" s="121" t="s">
        <v>1339</v>
      </c>
      <c r="H305" s="121"/>
      <c r="I305" s="119"/>
    </row>
    <row r="306" spans="3:9" x14ac:dyDescent="0.3">
      <c r="C306" s="120" t="s">
        <v>1597</v>
      </c>
      <c r="D306" s="120" t="s">
        <v>2180</v>
      </c>
      <c r="E306" s="121" t="s">
        <v>1998</v>
      </c>
      <c r="F306" s="121" t="s">
        <v>1999</v>
      </c>
      <c r="G306" s="121" t="s">
        <v>1340</v>
      </c>
      <c r="H306" s="121" t="s">
        <v>2181</v>
      </c>
      <c r="I306" s="119"/>
    </row>
    <row r="307" spans="3:9" x14ac:dyDescent="0.3">
      <c r="C307" s="120" t="s">
        <v>1597</v>
      </c>
      <c r="D307" s="120" t="s">
        <v>2182</v>
      </c>
      <c r="E307" s="121" t="s">
        <v>1994</v>
      </c>
      <c r="F307" s="121" t="s">
        <v>1999</v>
      </c>
      <c r="G307" s="121" t="s">
        <v>1339</v>
      </c>
      <c r="H307" s="121" t="s">
        <v>2183</v>
      </c>
      <c r="I307" s="119"/>
    </row>
    <row r="308" spans="3:9" x14ac:dyDescent="0.3">
      <c r="C308" s="120" t="s">
        <v>1597</v>
      </c>
      <c r="D308" s="120" t="s">
        <v>1669</v>
      </c>
      <c r="E308" s="121" t="s">
        <v>1994</v>
      </c>
      <c r="F308" s="121" t="s">
        <v>1999</v>
      </c>
      <c r="G308" s="121" t="s">
        <v>1339</v>
      </c>
      <c r="H308" s="121" t="s">
        <v>2184</v>
      </c>
      <c r="I308" s="119"/>
    </row>
    <row r="309" spans="3:9" x14ac:dyDescent="0.3">
      <c r="C309" s="120" t="s">
        <v>1597</v>
      </c>
      <c r="D309" s="120" t="s">
        <v>1670</v>
      </c>
      <c r="E309" s="121" t="s">
        <v>1994</v>
      </c>
      <c r="F309" s="121" t="s">
        <v>1999</v>
      </c>
      <c r="G309" s="121" t="s">
        <v>1339</v>
      </c>
      <c r="H309" s="121" t="s">
        <v>2185</v>
      </c>
      <c r="I309" s="119"/>
    </row>
    <row r="310" spans="3:9" x14ac:dyDescent="0.3">
      <c r="C310" s="120" t="s">
        <v>1597</v>
      </c>
      <c r="D310" s="120" t="s">
        <v>1671</v>
      </c>
      <c r="E310" s="121" t="s">
        <v>1994</v>
      </c>
      <c r="F310" s="121" t="s">
        <v>1999</v>
      </c>
      <c r="G310" s="121" t="s">
        <v>1339</v>
      </c>
      <c r="H310" s="121" t="s">
        <v>2186</v>
      </c>
      <c r="I310" s="119"/>
    </row>
    <row r="311" spans="3:9" x14ac:dyDescent="0.3">
      <c r="C311" s="120" t="s">
        <v>1597</v>
      </c>
      <c r="D311" s="120" t="s">
        <v>1672</v>
      </c>
      <c r="E311" s="121" t="s">
        <v>1994</v>
      </c>
      <c r="F311" s="121" t="s">
        <v>1999</v>
      </c>
      <c r="G311" s="121" t="s">
        <v>1339</v>
      </c>
      <c r="H311" s="121" t="s">
        <v>2187</v>
      </c>
      <c r="I311" s="119"/>
    </row>
    <row r="312" spans="3:9" x14ac:dyDescent="0.3">
      <c r="C312" s="120" t="s">
        <v>1597</v>
      </c>
      <c r="D312" s="120" t="s">
        <v>1673</v>
      </c>
      <c r="E312" s="121" t="s">
        <v>1998</v>
      </c>
      <c r="F312" s="121" t="s">
        <v>1999</v>
      </c>
      <c r="G312" s="121" t="s">
        <v>1339</v>
      </c>
      <c r="H312" s="121" t="s">
        <v>2188</v>
      </c>
      <c r="I312" s="119"/>
    </row>
    <row r="313" spans="3:9" x14ac:dyDescent="0.3">
      <c r="C313" s="120" t="s">
        <v>1597</v>
      </c>
      <c r="D313" s="120" t="s">
        <v>1626</v>
      </c>
      <c r="E313" s="121" t="s">
        <v>1994</v>
      </c>
      <c r="F313" s="121" t="s">
        <v>1999</v>
      </c>
      <c r="G313" s="121" t="s">
        <v>1339</v>
      </c>
      <c r="H313" s="121" t="s">
        <v>2189</v>
      </c>
      <c r="I313" s="119"/>
    </row>
    <row r="314" spans="3:9" x14ac:dyDescent="0.3">
      <c r="C314" s="120" t="s">
        <v>1597</v>
      </c>
      <c r="D314" s="120" t="s">
        <v>1674</v>
      </c>
      <c r="E314" s="121" t="s">
        <v>1994</v>
      </c>
      <c r="F314" s="121" t="s">
        <v>1999</v>
      </c>
      <c r="G314" s="121" t="s">
        <v>2010</v>
      </c>
      <c r="H314" s="121" t="s">
        <v>2190</v>
      </c>
      <c r="I314" s="119"/>
    </row>
    <row r="315" spans="3:9" x14ac:dyDescent="0.3">
      <c r="C315" s="120" t="s">
        <v>1597</v>
      </c>
      <c r="D315" s="120" t="s">
        <v>1675</v>
      </c>
      <c r="E315" s="121" t="s">
        <v>1998</v>
      </c>
      <c r="F315" s="121" t="s">
        <v>1999</v>
      </c>
      <c r="G315" s="121" t="s">
        <v>1339</v>
      </c>
      <c r="H315" s="121" t="s">
        <v>2191</v>
      </c>
      <c r="I315" s="119"/>
    </row>
    <row r="316" spans="3:9" x14ac:dyDescent="0.3">
      <c r="C316" s="120" t="s">
        <v>1597</v>
      </c>
      <c r="D316" s="120" t="s">
        <v>2192</v>
      </c>
      <c r="E316" s="121" t="s">
        <v>1994</v>
      </c>
      <c r="F316" s="121" t="s">
        <v>1999</v>
      </c>
      <c r="G316" s="121" t="s">
        <v>1339</v>
      </c>
      <c r="H316" s="121" t="s">
        <v>2193</v>
      </c>
      <c r="I316" s="119" t="s">
        <v>2194</v>
      </c>
    </row>
    <row r="317" spans="3:9" x14ac:dyDescent="0.3">
      <c r="C317" s="120" t="s">
        <v>1597</v>
      </c>
      <c r="D317" s="120" t="s">
        <v>1627</v>
      </c>
      <c r="E317" s="121" t="s">
        <v>2009</v>
      </c>
      <c r="F317" s="121" t="s">
        <v>1999</v>
      </c>
      <c r="G317" s="121" t="s">
        <v>2010</v>
      </c>
      <c r="H317" s="121" t="s">
        <v>2195</v>
      </c>
      <c r="I317" s="119"/>
    </row>
    <row r="318" spans="3:9" x14ac:dyDescent="0.3">
      <c r="C318" s="120" t="s">
        <v>1597</v>
      </c>
      <c r="D318" s="120" t="s">
        <v>1676</v>
      </c>
      <c r="E318" s="121" t="s">
        <v>1998</v>
      </c>
      <c r="F318" s="121" t="s">
        <v>1999</v>
      </c>
      <c r="G318" s="121" t="s">
        <v>1339</v>
      </c>
      <c r="H318" s="121" t="s">
        <v>2196</v>
      </c>
      <c r="I318" s="119"/>
    </row>
    <row r="319" spans="3:9" x14ac:dyDescent="0.3">
      <c r="C319" s="120" t="s">
        <v>1597</v>
      </c>
      <c r="D319" s="120" t="s">
        <v>1677</v>
      </c>
      <c r="E319" s="121" t="s">
        <v>1998</v>
      </c>
      <c r="F319" s="121" t="s">
        <v>1999</v>
      </c>
      <c r="G319" s="121" t="s">
        <v>1339</v>
      </c>
      <c r="H319" s="121" t="s">
        <v>2197</v>
      </c>
      <c r="I319" s="119"/>
    </row>
    <row r="320" spans="3:9" x14ac:dyDescent="0.3">
      <c r="C320" s="120" t="s">
        <v>1597</v>
      </c>
      <c r="D320" s="120" t="s">
        <v>2198</v>
      </c>
      <c r="E320" s="121" t="s">
        <v>1998</v>
      </c>
      <c r="F320" s="121" t="s">
        <v>1999</v>
      </c>
      <c r="G320" s="121" t="s">
        <v>1339</v>
      </c>
      <c r="H320" s="121" t="s">
        <v>2199</v>
      </c>
      <c r="I320" s="119"/>
    </row>
    <row r="321" spans="3:9" x14ac:dyDescent="0.3">
      <c r="C321" s="120" t="s">
        <v>1597</v>
      </c>
      <c r="D321" s="120" t="s">
        <v>2200</v>
      </c>
      <c r="E321" s="121" t="s">
        <v>2009</v>
      </c>
      <c r="F321" s="121" t="s">
        <v>1995</v>
      </c>
      <c r="G321" s="121" t="s">
        <v>1339</v>
      </c>
      <c r="H321" s="121" t="s">
        <v>2201</v>
      </c>
      <c r="I321" s="119"/>
    </row>
    <row r="322" spans="3:9" x14ac:dyDescent="0.3">
      <c r="C322" s="120" t="s">
        <v>1597</v>
      </c>
      <c r="D322" s="120" t="s">
        <v>2202</v>
      </c>
      <c r="E322" s="121" t="s">
        <v>2009</v>
      </c>
      <c r="F322" s="121" t="s">
        <v>1995</v>
      </c>
      <c r="G322" s="121" t="s">
        <v>1339</v>
      </c>
      <c r="H322" s="121" t="s">
        <v>2203</v>
      </c>
      <c r="I322" s="119"/>
    </row>
    <row r="323" spans="3:9" x14ac:dyDescent="0.3">
      <c r="C323" s="120" t="s">
        <v>1597</v>
      </c>
      <c r="D323" s="120" t="s">
        <v>1678</v>
      </c>
      <c r="E323" s="121" t="s">
        <v>1998</v>
      </c>
      <c r="F323" s="121" t="s">
        <v>1999</v>
      </c>
      <c r="G323" s="121" t="s">
        <v>1339</v>
      </c>
      <c r="H323" s="121"/>
      <c r="I323" s="119"/>
    </row>
    <row r="324" spans="3:9" x14ac:dyDescent="0.3">
      <c r="C324" s="120" t="s">
        <v>1597</v>
      </c>
      <c r="D324" s="120" t="s">
        <v>2204</v>
      </c>
      <c r="E324" s="121" t="s">
        <v>2009</v>
      </c>
      <c r="F324" s="121" t="s">
        <v>1999</v>
      </c>
      <c r="G324" s="121" t="s">
        <v>1339</v>
      </c>
      <c r="H324" s="121" t="s">
        <v>2205</v>
      </c>
      <c r="I324" s="119"/>
    </row>
    <row r="325" spans="3:9" x14ac:dyDescent="0.3">
      <c r="C325" s="120" t="s">
        <v>1597</v>
      </c>
      <c r="D325" s="120" t="s">
        <v>1640</v>
      </c>
      <c r="E325" s="121" t="s">
        <v>1994</v>
      </c>
      <c r="F325" s="121" t="s">
        <v>1999</v>
      </c>
      <c r="G325" s="121" t="s">
        <v>1339</v>
      </c>
      <c r="H325" s="121" t="s">
        <v>2206</v>
      </c>
      <c r="I325" s="119"/>
    </row>
    <row r="326" spans="3:9" x14ac:dyDescent="0.3">
      <c r="C326" s="120" t="s">
        <v>1597</v>
      </c>
      <c r="D326" s="120" t="s">
        <v>1679</v>
      </c>
      <c r="E326" s="121" t="s">
        <v>1998</v>
      </c>
      <c r="F326" s="121" t="s">
        <v>1995</v>
      </c>
      <c r="G326" s="121" t="s">
        <v>1996</v>
      </c>
      <c r="H326" s="121" t="s">
        <v>2207</v>
      </c>
      <c r="I326" s="119"/>
    </row>
    <row r="327" spans="3:9" x14ac:dyDescent="0.3">
      <c r="C327" s="120" t="s">
        <v>1597</v>
      </c>
      <c r="D327" s="120" t="s">
        <v>1681</v>
      </c>
      <c r="E327" s="121" t="s">
        <v>1998</v>
      </c>
      <c r="F327" s="121" t="s">
        <v>1999</v>
      </c>
      <c r="G327" s="121" t="s">
        <v>1339</v>
      </c>
      <c r="H327" s="121" t="s">
        <v>2208</v>
      </c>
      <c r="I327" s="119"/>
    </row>
    <row r="328" spans="3:9" x14ac:dyDescent="0.3">
      <c r="C328" s="120" t="s">
        <v>1597</v>
      </c>
      <c r="D328" s="120" t="s">
        <v>2209</v>
      </c>
      <c r="E328" s="121" t="s">
        <v>1994</v>
      </c>
      <c r="F328" s="121" t="s">
        <v>1999</v>
      </c>
      <c r="G328" s="121" t="s">
        <v>1996</v>
      </c>
      <c r="H328" s="121"/>
      <c r="I328" s="119"/>
    </row>
    <row r="329" spans="3:9" x14ac:dyDescent="0.3">
      <c r="C329" s="120" t="s">
        <v>1597</v>
      </c>
      <c r="D329" s="120" t="s">
        <v>1680</v>
      </c>
      <c r="E329" s="121" t="s">
        <v>1998</v>
      </c>
      <c r="F329" s="121" t="s">
        <v>1999</v>
      </c>
      <c r="G329" s="121" t="s">
        <v>1339</v>
      </c>
      <c r="H329" s="121" t="s">
        <v>2210</v>
      </c>
      <c r="I329" s="119"/>
    </row>
    <row r="330" spans="3:9" x14ac:dyDescent="0.3">
      <c r="C330" s="120" t="s">
        <v>1597</v>
      </c>
      <c r="D330" s="120" t="s">
        <v>1628</v>
      </c>
      <c r="E330" s="121" t="s">
        <v>2211</v>
      </c>
      <c r="F330" s="121" t="s">
        <v>1999</v>
      </c>
      <c r="G330" s="121" t="s">
        <v>1339</v>
      </c>
      <c r="H330" s="121" t="s">
        <v>2212</v>
      </c>
      <c r="I330" s="119"/>
    </row>
    <row r="331" spans="3:9" x14ac:dyDescent="0.3">
      <c r="C331" s="120" t="s">
        <v>1597</v>
      </c>
      <c r="D331" s="120" t="s">
        <v>1641</v>
      </c>
      <c r="E331" s="121" t="s">
        <v>1994</v>
      </c>
      <c r="F331" s="121" t="s">
        <v>2003</v>
      </c>
      <c r="G331" s="121" t="s">
        <v>2170</v>
      </c>
      <c r="H331" s="121" t="s">
        <v>2213</v>
      </c>
      <c r="I331" s="119"/>
    </row>
    <row r="332" spans="3:9" x14ac:dyDescent="0.3">
      <c r="C332" s="120" t="s">
        <v>1597</v>
      </c>
      <c r="D332" s="120" t="s">
        <v>1629</v>
      </c>
      <c r="E332" s="121" t="s">
        <v>1994</v>
      </c>
      <c r="F332" s="121" t="s">
        <v>1999</v>
      </c>
      <c r="G332" s="121" t="s">
        <v>1339</v>
      </c>
      <c r="H332" s="121" t="s">
        <v>2214</v>
      </c>
      <c r="I332" s="119"/>
    </row>
    <row r="333" spans="3:9" x14ac:dyDescent="0.3">
      <c r="C333" s="120" t="s">
        <v>1597</v>
      </c>
      <c r="D333" s="120" t="s">
        <v>1630</v>
      </c>
      <c r="E333" s="121" t="s">
        <v>1998</v>
      </c>
      <c r="F333" s="121" t="s">
        <v>1999</v>
      </c>
      <c r="G333" s="121" t="s">
        <v>1339</v>
      </c>
      <c r="H333" s="121" t="s">
        <v>2215</v>
      </c>
      <c r="I333" s="119"/>
    </row>
    <row r="334" spans="3:9" x14ac:dyDescent="0.3">
      <c r="C334" s="120" t="s">
        <v>1597</v>
      </c>
      <c r="D334" s="120" t="s">
        <v>2216</v>
      </c>
      <c r="E334" s="121" t="s">
        <v>1998</v>
      </c>
      <c r="F334" s="121" t="s">
        <v>1999</v>
      </c>
      <c r="G334" s="121" t="s">
        <v>1339</v>
      </c>
      <c r="H334" s="121" t="s">
        <v>2217</v>
      </c>
      <c r="I334" s="119"/>
    </row>
    <row r="335" spans="3:9" x14ac:dyDescent="0.3">
      <c r="C335" s="120" t="s">
        <v>1597</v>
      </c>
      <c r="D335" s="120" t="s">
        <v>1682</v>
      </c>
      <c r="E335" s="121" t="s">
        <v>1998</v>
      </c>
      <c r="F335" s="121" t="s">
        <v>1999</v>
      </c>
      <c r="G335" s="121" t="s">
        <v>2218</v>
      </c>
      <c r="H335" s="121"/>
      <c r="I335" s="119"/>
    </row>
    <row r="336" spans="3:9" x14ac:dyDescent="0.3">
      <c r="C336" s="120" t="s">
        <v>1597</v>
      </c>
      <c r="D336" s="120" t="s">
        <v>1683</v>
      </c>
      <c r="E336" s="121" t="s">
        <v>1994</v>
      </c>
      <c r="F336" s="121" t="s">
        <v>1999</v>
      </c>
      <c r="G336" s="121" t="s">
        <v>1339</v>
      </c>
      <c r="H336" s="121"/>
      <c r="I336" s="119"/>
    </row>
    <row r="337" spans="3:9" x14ac:dyDescent="0.3">
      <c r="C337" s="120" t="s">
        <v>1597</v>
      </c>
      <c r="D337" s="120" t="s">
        <v>1684</v>
      </c>
      <c r="E337" s="121" t="s">
        <v>1994</v>
      </c>
      <c r="F337" s="121" t="s">
        <v>1999</v>
      </c>
      <c r="G337" s="121" t="s">
        <v>1339</v>
      </c>
      <c r="H337" s="121" t="s">
        <v>2219</v>
      </c>
      <c r="I337" s="119"/>
    </row>
    <row r="338" spans="3:9" x14ac:dyDescent="0.3">
      <c r="C338" s="120" t="s">
        <v>1597</v>
      </c>
      <c r="D338" s="120" t="s">
        <v>2220</v>
      </c>
      <c r="E338" s="121" t="s">
        <v>1998</v>
      </c>
      <c r="F338" s="121" t="s">
        <v>1999</v>
      </c>
      <c r="G338" s="121" t="s">
        <v>1339</v>
      </c>
      <c r="H338" s="121" t="s">
        <v>2213</v>
      </c>
      <c r="I338" s="119"/>
    </row>
    <row r="339" spans="3:9" x14ac:dyDescent="0.3">
      <c r="C339" s="120" t="s">
        <v>1597</v>
      </c>
      <c r="D339" s="120" t="s">
        <v>2221</v>
      </c>
      <c r="E339" s="121" t="s">
        <v>2009</v>
      </c>
      <c r="F339" s="121" t="s">
        <v>1999</v>
      </c>
      <c r="G339" s="121" t="s">
        <v>1339</v>
      </c>
      <c r="H339" s="121" t="s">
        <v>2222</v>
      </c>
      <c r="I339" s="119"/>
    </row>
    <row r="340" spans="3:9" x14ac:dyDescent="0.3">
      <c r="C340" s="120" t="s">
        <v>1597</v>
      </c>
      <c r="D340" s="120" t="s">
        <v>1685</v>
      </c>
      <c r="E340" s="121" t="s">
        <v>1998</v>
      </c>
      <c r="F340" s="121" t="s">
        <v>1999</v>
      </c>
      <c r="G340" s="121" t="s">
        <v>1339</v>
      </c>
      <c r="H340" s="121" t="s">
        <v>2223</v>
      </c>
      <c r="I340" s="119"/>
    </row>
    <row r="341" spans="3:9" x14ac:dyDescent="0.3">
      <c r="C341" s="120" t="s">
        <v>1597</v>
      </c>
      <c r="D341" s="120" t="s">
        <v>1686</v>
      </c>
      <c r="E341" s="121" t="s">
        <v>1998</v>
      </c>
      <c r="F341" s="121" t="s">
        <v>1999</v>
      </c>
      <c r="G341" s="121" t="s">
        <v>1339</v>
      </c>
      <c r="H341" s="121" t="s">
        <v>2224</v>
      </c>
      <c r="I341" s="119"/>
    </row>
    <row r="342" spans="3:9" x14ac:dyDescent="0.3">
      <c r="C342" s="120" t="s">
        <v>1597</v>
      </c>
      <c r="D342" s="120" t="s">
        <v>2225</v>
      </c>
      <c r="E342" s="121" t="s">
        <v>1998</v>
      </c>
      <c r="F342" s="121" t="s">
        <v>1999</v>
      </c>
      <c r="G342" s="121" t="s">
        <v>1339</v>
      </c>
      <c r="H342" s="121" t="s">
        <v>2226</v>
      </c>
      <c r="I342" s="119"/>
    </row>
    <row r="343" spans="3:9" x14ac:dyDescent="0.3">
      <c r="C343" s="120" t="s">
        <v>2261</v>
      </c>
      <c r="D343" s="120" t="s">
        <v>1698</v>
      </c>
      <c r="E343" s="121" t="s">
        <v>1994</v>
      </c>
      <c r="F343" s="121" t="s">
        <v>1995</v>
      </c>
      <c r="G343" s="121" t="s">
        <v>1339</v>
      </c>
      <c r="H343" s="121" t="s">
        <v>2227</v>
      </c>
      <c r="I343" s="119"/>
    </row>
    <row r="344" spans="3:9" x14ac:dyDescent="0.3">
      <c r="C344" s="120" t="s">
        <v>2258</v>
      </c>
      <c r="D344" s="120" t="s">
        <v>1719</v>
      </c>
      <c r="E344" s="121" t="s">
        <v>1994</v>
      </c>
      <c r="F344" s="121" t="s">
        <v>1999</v>
      </c>
      <c r="G344" s="121" t="s">
        <v>1339</v>
      </c>
      <c r="H344" s="121" t="s">
        <v>2228</v>
      </c>
      <c r="I344" s="119"/>
    </row>
    <row r="345" spans="3:9" x14ac:dyDescent="0.3">
      <c r="C345" s="120" t="s">
        <v>2258</v>
      </c>
      <c r="D345" s="120" t="s">
        <v>1720</v>
      </c>
      <c r="E345" s="121" t="s">
        <v>1998</v>
      </c>
      <c r="F345" s="121" t="s">
        <v>1999</v>
      </c>
      <c r="G345" s="121" t="s">
        <v>1996</v>
      </c>
      <c r="H345" s="121" t="s">
        <v>2229</v>
      </c>
      <c r="I345" s="119"/>
    </row>
    <row r="346" spans="3:9" x14ac:dyDescent="0.3">
      <c r="C346" s="120" t="s">
        <v>2258</v>
      </c>
      <c r="D346" s="120" t="s">
        <v>1721</v>
      </c>
      <c r="E346" s="121" t="s">
        <v>1994</v>
      </c>
      <c r="F346" s="121" t="s">
        <v>1999</v>
      </c>
      <c r="G346" s="121" t="s">
        <v>1339</v>
      </c>
      <c r="H346" s="121" t="s">
        <v>2230</v>
      </c>
      <c r="I346" s="119"/>
    </row>
    <row r="347" spans="3:9" x14ac:dyDescent="0.3">
      <c r="C347" s="120" t="s">
        <v>2258</v>
      </c>
      <c r="D347" s="120" t="s">
        <v>2231</v>
      </c>
      <c r="E347" s="121" t="s">
        <v>1994</v>
      </c>
      <c r="F347" s="121" t="s">
        <v>1999</v>
      </c>
      <c r="G347" s="121" t="s">
        <v>1339</v>
      </c>
      <c r="H347" s="121" t="s">
        <v>2232</v>
      </c>
      <c r="I347" s="119"/>
    </row>
    <row r="348" spans="3:9" x14ac:dyDescent="0.3">
      <c r="C348" s="120" t="s">
        <v>2258</v>
      </c>
      <c r="D348" s="120" t="s">
        <v>1722</v>
      </c>
      <c r="E348" s="121" t="s">
        <v>1998</v>
      </c>
      <c r="F348" s="121" t="s">
        <v>1999</v>
      </c>
      <c r="G348" s="121" t="s">
        <v>1339</v>
      </c>
      <c r="H348" s="121" t="s">
        <v>2233</v>
      </c>
      <c r="I348" s="119"/>
    </row>
    <row r="349" spans="3:9" x14ac:dyDescent="0.3">
      <c r="C349" s="120" t="s">
        <v>2258</v>
      </c>
      <c r="D349" s="120" t="s">
        <v>2234</v>
      </c>
      <c r="E349" s="121" t="s">
        <v>1998</v>
      </c>
      <c r="F349" s="121" t="s">
        <v>1999</v>
      </c>
      <c r="G349" s="121" t="s">
        <v>2010</v>
      </c>
      <c r="H349" s="121" t="s">
        <v>2235</v>
      </c>
      <c r="I349" s="119"/>
    </row>
    <row r="350" spans="3:9" x14ac:dyDescent="0.3">
      <c r="C350" s="120" t="s">
        <v>2264</v>
      </c>
      <c r="D350" s="120" t="s">
        <v>1631</v>
      </c>
      <c r="E350" s="121" t="s">
        <v>2009</v>
      </c>
      <c r="F350" s="121" t="s">
        <v>1999</v>
      </c>
      <c r="G350" s="121" t="s">
        <v>1339</v>
      </c>
      <c r="H350" s="121" t="s">
        <v>2236</v>
      </c>
      <c r="I350" s="119"/>
    </row>
    <row r="351" spans="3:9" x14ac:dyDescent="0.3">
      <c r="C351" s="120" t="s">
        <v>2264</v>
      </c>
      <c r="D351" s="120" t="s">
        <v>1642</v>
      </c>
      <c r="E351" s="121" t="s">
        <v>1994</v>
      </c>
      <c r="F351" s="121" t="s">
        <v>1999</v>
      </c>
      <c r="G351" s="121" t="s">
        <v>1339</v>
      </c>
      <c r="H351" s="121" t="s">
        <v>2237</v>
      </c>
      <c r="I351" s="119"/>
    </row>
    <row r="352" spans="3:9" x14ac:dyDescent="0.3">
      <c r="C352" s="120" t="s">
        <v>2264</v>
      </c>
      <c r="D352" s="120" t="s">
        <v>1632</v>
      </c>
      <c r="E352" s="121" t="s">
        <v>1998</v>
      </c>
      <c r="F352" s="121" t="s">
        <v>1999</v>
      </c>
      <c r="G352" s="121" t="s">
        <v>1339</v>
      </c>
      <c r="H352" s="121" t="s">
        <v>2238</v>
      </c>
      <c r="I352" s="119"/>
    </row>
    <row r="353" spans="3:9" x14ac:dyDescent="0.3">
      <c r="C353" s="120" t="s">
        <v>2257</v>
      </c>
      <c r="D353" s="120" t="s">
        <v>1752</v>
      </c>
      <c r="E353" s="121" t="s">
        <v>1998</v>
      </c>
      <c r="F353" s="121" t="s">
        <v>1999</v>
      </c>
      <c r="G353" s="121" t="s">
        <v>1340</v>
      </c>
      <c r="H353" s="121" t="s">
        <v>2239</v>
      </c>
      <c r="I353" s="119"/>
    </row>
    <row r="354" spans="3:9" x14ac:dyDescent="0.3">
      <c r="C354" s="120" t="s">
        <v>2257</v>
      </c>
      <c r="D354" s="120" t="s">
        <v>1753</v>
      </c>
      <c r="E354" s="121" t="s">
        <v>1994</v>
      </c>
      <c r="F354" s="121" t="s">
        <v>1999</v>
      </c>
      <c r="G354" s="121" t="s">
        <v>2010</v>
      </c>
      <c r="H354" s="121" t="s">
        <v>2240</v>
      </c>
      <c r="I354" s="119"/>
    </row>
    <row r="355" spans="3:9" x14ac:dyDescent="0.3">
      <c r="C355" s="120" t="s">
        <v>2260</v>
      </c>
      <c r="D355" s="120" t="s">
        <v>1707</v>
      </c>
      <c r="E355" s="121" t="s">
        <v>1998</v>
      </c>
      <c r="F355" s="121" t="s">
        <v>1999</v>
      </c>
      <c r="G355" s="121" t="s">
        <v>1339</v>
      </c>
      <c r="H355" s="121" t="s">
        <v>2241</v>
      </c>
      <c r="I355" s="119"/>
    </row>
    <row r="356" spans="3:9" x14ac:dyDescent="0.3">
      <c r="C356" s="120" t="s">
        <v>2261</v>
      </c>
      <c r="D356" s="120" t="s">
        <v>1699</v>
      </c>
      <c r="E356" s="121" t="s">
        <v>1994</v>
      </c>
      <c r="F356" s="121" t="s">
        <v>1999</v>
      </c>
      <c r="G356" s="121" t="s">
        <v>1339</v>
      </c>
      <c r="H356" s="121" t="s">
        <v>2242</v>
      </c>
      <c r="I356" s="119"/>
    </row>
    <row r="357" spans="3:9" x14ac:dyDescent="0.3">
      <c r="C357" s="122" t="s">
        <v>2256</v>
      </c>
      <c r="D357" s="120" t="s">
        <v>1757</v>
      </c>
      <c r="E357" s="121" t="s">
        <v>1994</v>
      </c>
      <c r="F357" s="121" t="s">
        <v>1999</v>
      </c>
      <c r="G357" s="121" t="s">
        <v>1339</v>
      </c>
      <c r="H357" s="121" t="s">
        <v>2243</v>
      </c>
      <c r="I357" s="119"/>
    </row>
    <row r="358" spans="3:9" x14ac:dyDescent="0.3">
      <c r="C358" s="120" t="s">
        <v>2254</v>
      </c>
      <c r="D358" s="120" t="s">
        <v>1759</v>
      </c>
      <c r="E358" s="121" t="s">
        <v>1998</v>
      </c>
      <c r="F358" s="121" t="s">
        <v>1999</v>
      </c>
      <c r="G358" s="121" t="s">
        <v>1339</v>
      </c>
      <c r="H358" s="121" t="s">
        <v>2244</v>
      </c>
      <c r="I358" s="119"/>
    </row>
    <row r="359" spans="3:9" x14ac:dyDescent="0.3">
      <c r="C359" s="120" t="s">
        <v>2254</v>
      </c>
      <c r="D359" s="120" t="s">
        <v>1765</v>
      </c>
      <c r="E359" s="121" t="s">
        <v>1994</v>
      </c>
      <c r="F359" s="121" t="s">
        <v>1999</v>
      </c>
      <c r="G359" s="121" t="s">
        <v>1339</v>
      </c>
      <c r="H359" s="121" t="s">
        <v>2245</v>
      </c>
      <c r="I359" s="119"/>
    </row>
    <row r="360" spans="3:9" x14ac:dyDescent="0.3">
      <c r="C360" s="120" t="s">
        <v>2254</v>
      </c>
      <c r="D360" s="120" t="s">
        <v>1766</v>
      </c>
      <c r="E360" s="121" t="s">
        <v>1998</v>
      </c>
      <c r="F360" s="121" t="s">
        <v>1995</v>
      </c>
      <c r="G360" s="121" t="s">
        <v>1996</v>
      </c>
      <c r="H360" s="121" t="s">
        <v>2246</v>
      </c>
      <c r="I360" s="119"/>
    </row>
    <row r="361" spans="3:9" x14ac:dyDescent="0.3">
      <c r="C361" s="120" t="s">
        <v>2254</v>
      </c>
      <c r="D361" s="120" t="s">
        <v>1760</v>
      </c>
      <c r="E361" s="121" t="s">
        <v>1998</v>
      </c>
      <c r="F361" s="121" t="s">
        <v>1999</v>
      </c>
      <c r="G361" s="121" t="s">
        <v>1339</v>
      </c>
      <c r="H361" s="121" t="s">
        <v>2247</v>
      </c>
      <c r="I361" s="119"/>
    </row>
    <row r="362" spans="3:9" x14ac:dyDescent="0.3">
      <c r="C362" s="120" t="s">
        <v>2254</v>
      </c>
      <c r="D362" s="120" t="s">
        <v>1771</v>
      </c>
      <c r="E362" s="121" t="s">
        <v>1994</v>
      </c>
      <c r="F362" s="121" t="s">
        <v>1999</v>
      </c>
      <c r="G362" s="121" t="s">
        <v>1339</v>
      </c>
      <c r="H362" s="121" t="s">
        <v>2248</v>
      </c>
      <c r="I362" s="119"/>
    </row>
    <row r="363" spans="3:9" x14ac:dyDescent="0.3">
      <c r="C363" s="120" t="s">
        <v>2254</v>
      </c>
      <c r="D363" s="120" t="s">
        <v>1756</v>
      </c>
      <c r="E363" s="121" t="s">
        <v>1998</v>
      </c>
      <c r="F363" s="121" t="s">
        <v>1999</v>
      </c>
      <c r="G363" s="121" t="s">
        <v>1340</v>
      </c>
      <c r="H363" s="121" t="s">
        <v>2249</v>
      </c>
      <c r="I363" s="119"/>
    </row>
    <row r="364" spans="3:9" x14ac:dyDescent="0.3">
      <c r="C364" s="120" t="s">
        <v>2254</v>
      </c>
      <c r="D364" s="120" t="s">
        <v>1713</v>
      </c>
      <c r="E364" s="121" t="s">
        <v>1994</v>
      </c>
      <c r="F364" s="121" t="s">
        <v>2250</v>
      </c>
      <c r="G364" s="121" t="s">
        <v>1339</v>
      </c>
      <c r="H364" s="121" t="s">
        <v>2251</v>
      </c>
      <c r="I364" s="119"/>
    </row>
  </sheetData>
  <autoFilter ref="C150:H364">
    <sortState ref="C151:H364">
      <sortCondition ref="C150"/>
    </sortState>
  </autoFilter>
  <dataConsolidate/>
  <conditionalFormatting sqref="D150">
    <cfRule type="duplicateValues" dxfId="5" priority="6"/>
  </conditionalFormatting>
  <conditionalFormatting sqref="D151">
    <cfRule type="duplicateValues" dxfId="4" priority="7"/>
  </conditionalFormatting>
  <conditionalFormatting sqref="D152:D364">
    <cfRule type="duplicateValues" dxfId="3" priority="4"/>
  </conditionalFormatting>
  <conditionalFormatting sqref="C150">
    <cfRule type="duplicateValues" dxfId="2" priority="2"/>
  </conditionalFormatting>
  <conditionalFormatting sqref="C151">
    <cfRule type="duplicateValues" dxfId="1" priority="3"/>
  </conditionalFormatting>
  <conditionalFormatting sqref="C152:C364">
    <cfRule type="duplicateValues" dxfId="0" priority="1"/>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C1:I95"/>
  <sheetViews>
    <sheetView zoomScale="85" zoomScaleNormal="85" workbookViewId="0">
      <selection activeCell="E155" sqref="E155"/>
    </sheetView>
  </sheetViews>
  <sheetFormatPr defaultRowHeight="14.4" x14ac:dyDescent="0.3"/>
  <cols>
    <col min="3" max="3" width="6" bestFit="1" customWidth="1"/>
    <col min="4" max="4" width="32.5546875" bestFit="1" customWidth="1"/>
    <col min="5" max="5" width="47.21875" style="18" customWidth="1"/>
    <col min="6" max="6" width="30" customWidth="1"/>
    <col min="7" max="7" width="8.21875" style="26" customWidth="1"/>
    <col min="8" max="8" width="9.21875" style="26" customWidth="1"/>
    <col min="9" max="9" width="8.21875" style="26" customWidth="1"/>
  </cols>
  <sheetData>
    <row r="1" spans="3:9" ht="15" thickBot="1" x14ac:dyDescent="0.35"/>
    <row r="2" spans="3:9" ht="57.6" x14ac:dyDescent="0.3">
      <c r="C2" s="20" t="s">
        <v>1</v>
      </c>
      <c r="D2" s="21" t="s">
        <v>1210</v>
      </c>
      <c r="E2" s="22" t="s">
        <v>1211</v>
      </c>
      <c r="F2" s="22" t="s">
        <v>1229</v>
      </c>
    </row>
    <row r="3" spans="3:9" ht="172.8" x14ac:dyDescent="0.3">
      <c r="C3" s="23">
        <v>1</v>
      </c>
      <c r="D3" s="27" t="s">
        <v>1212</v>
      </c>
      <c r="E3" s="107" t="s">
        <v>1589</v>
      </c>
      <c r="F3" s="30">
        <v>9</v>
      </c>
    </row>
    <row r="4" spans="3:9" ht="72" x14ac:dyDescent="0.3">
      <c r="C4" s="23">
        <v>2</v>
      </c>
      <c r="D4" s="27" t="s">
        <v>1212</v>
      </c>
      <c r="E4" s="107" t="s">
        <v>1566</v>
      </c>
      <c r="F4" s="30">
        <v>27</v>
      </c>
    </row>
    <row r="5" spans="3:9" ht="230.4" x14ac:dyDescent="0.3">
      <c r="C5" s="23">
        <v>3</v>
      </c>
      <c r="D5" s="27" t="s">
        <v>1212</v>
      </c>
      <c r="E5" s="107" t="s">
        <v>1567</v>
      </c>
      <c r="F5" s="30">
        <v>36</v>
      </c>
    </row>
    <row r="6" spans="3:9" ht="186" customHeight="1" x14ac:dyDescent="0.3">
      <c r="C6" s="36">
        <v>4</v>
      </c>
      <c r="D6" s="37" t="s">
        <v>1212</v>
      </c>
      <c r="E6" s="107" t="s">
        <v>1568</v>
      </c>
      <c r="F6" s="31">
        <v>27</v>
      </c>
    </row>
    <row r="7" spans="3:9" ht="28.8" x14ac:dyDescent="0.3">
      <c r="C7" s="23">
        <v>5</v>
      </c>
      <c r="D7" s="27" t="s">
        <v>1212</v>
      </c>
      <c r="E7" s="107" t="s">
        <v>1240</v>
      </c>
      <c r="F7" s="31">
        <v>27</v>
      </c>
    </row>
    <row r="8" spans="3:9" ht="72" x14ac:dyDescent="0.3">
      <c r="C8" s="23">
        <v>6</v>
      </c>
      <c r="D8" s="27" t="s">
        <v>1212</v>
      </c>
      <c r="E8" s="107" t="s">
        <v>1569</v>
      </c>
      <c r="F8" s="31">
        <v>90</v>
      </c>
      <c r="G8" s="25"/>
      <c r="H8" s="25"/>
      <c r="I8" s="25"/>
    </row>
    <row r="9" spans="3:9" ht="100.8" x14ac:dyDescent="0.3">
      <c r="C9" s="23">
        <v>7</v>
      </c>
      <c r="D9" s="27" t="s">
        <v>1212</v>
      </c>
      <c r="E9" s="107" t="s">
        <v>1583</v>
      </c>
      <c r="F9" s="30">
        <v>45</v>
      </c>
      <c r="G9" s="25"/>
      <c r="H9" s="25"/>
      <c r="I9" s="25"/>
    </row>
    <row r="10" spans="3:9" ht="65.25" customHeight="1" x14ac:dyDescent="0.3">
      <c r="C10" s="23">
        <v>8</v>
      </c>
      <c r="D10" s="27" t="s">
        <v>1212</v>
      </c>
      <c r="E10" s="108" t="s">
        <v>1570</v>
      </c>
      <c r="F10" s="30">
        <v>36</v>
      </c>
    </row>
    <row r="11" spans="3:9" ht="72" x14ac:dyDescent="0.3">
      <c r="C11" s="23">
        <v>9</v>
      </c>
      <c r="D11" s="27" t="s">
        <v>1212</v>
      </c>
      <c r="E11" s="107" t="s">
        <v>1241</v>
      </c>
      <c r="F11" s="30">
        <v>180</v>
      </c>
    </row>
    <row r="12" spans="3:9" ht="138.75" customHeight="1" x14ac:dyDescent="0.3">
      <c r="C12" s="36">
        <v>10</v>
      </c>
      <c r="D12" s="27" t="s">
        <v>1230</v>
      </c>
      <c r="E12" s="107" t="s">
        <v>1242</v>
      </c>
      <c r="F12" s="30">
        <v>180</v>
      </c>
    </row>
    <row r="13" spans="3:9" ht="86.4" x14ac:dyDescent="0.3">
      <c r="C13" s="23">
        <v>11</v>
      </c>
      <c r="D13" s="29" t="s">
        <v>1233</v>
      </c>
      <c r="E13" s="107" t="s">
        <v>1243</v>
      </c>
      <c r="F13" s="30">
        <v>27</v>
      </c>
    </row>
    <row r="14" spans="3:9" ht="28.8" x14ac:dyDescent="0.3">
      <c r="C14" s="23">
        <v>12</v>
      </c>
      <c r="D14" s="29" t="s">
        <v>1233</v>
      </c>
      <c r="E14" s="107" t="s">
        <v>1244</v>
      </c>
      <c r="F14" s="30">
        <v>45</v>
      </c>
    </row>
    <row r="15" spans="3:9" ht="65.25" customHeight="1" x14ac:dyDescent="0.3">
      <c r="C15" s="23">
        <v>13</v>
      </c>
      <c r="D15" s="29" t="s">
        <v>1233</v>
      </c>
      <c r="E15" s="107" t="s">
        <v>1247</v>
      </c>
      <c r="F15" s="30">
        <v>180</v>
      </c>
    </row>
    <row r="16" spans="3:9" ht="28.8" x14ac:dyDescent="0.3">
      <c r="C16" s="23">
        <v>14</v>
      </c>
      <c r="D16" s="29" t="s">
        <v>1233</v>
      </c>
      <c r="E16" s="107" t="s">
        <v>1245</v>
      </c>
      <c r="F16" s="30">
        <v>45</v>
      </c>
    </row>
    <row r="17" spans="3:6" x14ac:dyDescent="0.3">
      <c r="C17" s="23">
        <v>15</v>
      </c>
      <c r="D17" s="29" t="s">
        <v>1233</v>
      </c>
      <c r="E17" s="107" t="s">
        <v>1246</v>
      </c>
      <c r="F17" s="30">
        <v>63</v>
      </c>
    </row>
    <row r="18" spans="3:6" ht="63.75" customHeight="1" x14ac:dyDescent="0.3">
      <c r="C18" s="23">
        <v>16</v>
      </c>
      <c r="D18" s="29" t="s">
        <v>1233</v>
      </c>
      <c r="E18" s="107" t="s">
        <v>1248</v>
      </c>
      <c r="F18" s="30">
        <v>63</v>
      </c>
    </row>
    <row r="19" spans="3:6" ht="28.8" x14ac:dyDescent="0.3">
      <c r="C19" s="23">
        <v>17</v>
      </c>
      <c r="D19" s="29" t="s">
        <v>1233</v>
      </c>
      <c r="E19" s="107" t="s">
        <v>1249</v>
      </c>
      <c r="F19" s="30">
        <v>9</v>
      </c>
    </row>
    <row r="20" spans="3:6" ht="43.2" x14ac:dyDescent="0.3">
      <c r="C20" s="23">
        <v>18</v>
      </c>
      <c r="D20" s="29" t="s">
        <v>1213</v>
      </c>
      <c r="E20" s="107" t="s">
        <v>1250</v>
      </c>
      <c r="F20" s="30">
        <v>27</v>
      </c>
    </row>
    <row r="21" spans="3:6" ht="57.6" x14ac:dyDescent="0.3">
      <c r="C21" s="23">
        <v>19</v>
      </c>
      <c r="D21" s="27" t="s">
        <v>1234</v>
      </c>
      <c r="E21" s="107" t="s">
        <v>1571</v>
      </c>
      <c r="F21" s="30">
        <v>63</v>
      </c>
    </row>
    <row r="22" spans="3:6" x14ac:dyDescent="0.3">
      <c r="C22" s="23">
        <v>20</v>
      </c>
      <c r="D22" s="27" t="s">
        <v>1235</v>
      </c>
      <c r="E22" s="107" t="s">
        <v>1572</v>
      </c>
      <c r="F22" s="30">
        <v>63</v>
      </c>
    </row>
    <row r="23" spans="3:6" ht="16.5" customHeight="1" x14ac:dyDescent="0.3">
      <c r="C23" s="23">
        <v>21</v>
      </c>
      <c r="D23" s="27" t="s">
        <v>1214</v>
      </c>
      <c r="E23" s="107" t="s">
        <v>1573</v>
      </c>
      <c r="F23" s="30">
        <v>63</v>
      </c>
    </row>
    <row r="24" spans="3:6" ht="28.8" x14ac:dyDescent="0.3">
      <c r="C24" s="23">
        <v>22</v>
      </c>
      <c r="D24" s="27" t="s">
        <v>1214</v>
      </c>
      <c r="E24" s="107" t="s">
        <v>1251</v>
      </c>
      <c r="F24" s="30">
        <v>45</v>
      </c>
    </row>
    <row r="25" spans="3:6" x14ac:dyDescent="0.3">
      <c r="C25" s="23">
        <v>23</v>
      </c>
      <c r="D25" s="27" t="s">
        <v>1214</v>
      </c>
      <c r="E25" s="107" t="s">
        <v>1252</v>
      </c>
      <c r="F25" s="30">
        <v>45</v>
      </c>
    </row>
    <row r="26" spans="3:6" ht="79.5" customHeight="1" x14ac:dyDescent="0.3">
      <c r="C26" s="23">
        <v>24</v>
      </c>
      <c r="D26" s="27" t="s">
        <v>1214</v>
      </c>
      <c r="E26" s="107" t="s">
        <v>1253</v>
      </c>
      <c r="F26" s="30">
        <v>63</v>
      </c>
    </row>
    <row r="27" spans="3:6" ht="28.8" x14ac:dyDescent="0.3">
      <c r="C27" s="23">
        <v>25</v>
      </c>
      <c r="D27" s="27" t="s">
        <v>1214</v>
      </c>
      <c r="E27" s="107" t="s">
        <v>1254</v>
      </c>
      <c r="F27" s="30">
        <v>63</v>
      </c>
    </row>
    <row r="28" spans="3:6" x14ac:dyDescent="0.3">
      <c r="C28" s="23">
        <v>26</v>
      </c>
      <c r="D28" s="27" t="s">
        <v>1214</v>
      </c>
      <c r="E28" s="107" t="s">
        <v>1255</v>
      </c>
      <c r="F28" s="30">
        <v>72</v>
      </c>
    </row>
    <row r="29" spans="3:6" ht="28.8" x14ac:dyDescent="0.3">
      <c r="C29" s="23">
        <v>27</v>
      </c>
      <c r="D29" s="27" t="s">
        <v>1214</v>
      </c>
      <c r="E29" s="107" t="s">
        <v>1256</v>
      </c>
      <c r="F29" s="30">
        <v>108</v>
      </c>
    </row>
    <row r="30" spans="3:6" ht="28.8" x14ac:dyDescent="0.3">
      <c r="C30" s="23">
        <v>28</v>
      </c>
      <c r="D30" s="27" t="s">
        <v>1214</v>
      </c>
      <c r="E30" s="107" t="s">
        <v>1257</v>
      </c>
      <c r="F30" s="30">
        <v>45</v>
      </c>
    </row>
    <row r="31" spans="3:6" ht="57.6" x14ac:dyDescent="0.3">
      <c r="C31" s="23">
        <v>29</v>
      </c>
      <c r="D31" s="27" t="s">
        <v>1215</v>
      </c>
      <c r="E31" s="107" t="s">
        <v>1258</v>
      </c>
      <c r="F31" s="30">
        <v>36</v>
      </c>
    </row>
    <row r="32" spans="3:6" ht="57.6" x14ac:dyDescent="0.3">
      <c r="C32" s="23">
        <v>30</v>
      </c>
      <c r="D32" s="27" t="s">
        <v>1215</v>
      </c>
      <c r="E32" s="107" t="s">
        <v>1259</v>
      </c>
      <c r="F32" s="30">
        <v>9</v>
      </c>
    </row>
    <row r="33" spans="3:6" ht="57.6" x14ac:dyDescent="0.3">
      <c r="C33" s="23">
        <v>31</v>
      </c>
      <c r="D33" s="27" t="s">
        <v>1215</v>
      </c>
      <c r="E33" s="107" t="s">
        <v>1574</v>
      </c>
      <c r="F33" s="30">
        <v>9</v>
      </c>
    </row>
    <row r="34" spans="3:6" ht="72" x14ac:dyDescent="0.3">
      <c r="C34" s="23">
        <v>32</v>
      </c>
      <c r="D34" s="27" t="s">
        <v>1216</v>
      </c>
      <c r="E34" s="107" t="s">
        <v>1260</v>
      </c>
      <c r="F34" s="30">
        <v>9</v>
      </c>
    </row>
    <row r="35" spans="3:6" ht="34.5" customHeight="1" x14ac:dyDescent="0.3">
      <c r="C35" s="23">
        <v>33</v>
      </c>
      <c r="D35" s="38" t="s">
        <v>1217</v>
      </c>
      <c r="E35" s="109" t="s">
        <v>1261</v>
      </c>
      <c r="F35" s="30">
        <v>45</v>
      </c>
    </row>
    <row r="36" spans="3:6" ht="48" customHeight="1" x14ac:dyDescent="0.3">
      <c r="C36" s="23">
        <v>34</v>
      </c>
      <c r="D36" s="38" t="s">
        <v>1217</v>
      </c>
      <c r="E36" s="110" t="s">
        <v>1262</v>
      </c>
      <c r="F36" s="30">
        <v>27</v>
      </c>
    </row>
    <row r="37" spans="3:6" x14ac:dyDescent="0.3">
      <c r="C37" s="23">
        <v>35</v>
      </c>
      <c r="D37" s="38" t="s">
        <v>1217</v>
      </c>
      <c r="E37" s="110" t="s">
        <v>1263</v>
      </c>
      <c r="F37" s="30">
        <v>9</v>
      </c>
    </row>
    <row r="38" spans="3:6" x14ac:dyDescent="0.3">
      <c r="C38" s="23">
        <v>36</v>
      </c>
      <c r="D38" s="38" t="s">
        <v>1217</v>
      </c>
      <c r="E38" s="110" t="s">
        <v>1264</v>
      </c>
      <c r="F38" s="30">
        <v>45</v>
      </c>
    </row>
    <row r="39" spans="3:6" ht="90.75" customHeight="1" x14ac:dyDescent="0.3">
      <c r="C39" s="23">
        <v>37</v>
      </c>
      <c r="D39" s="38" t="s">
        <v>1218</v>
      </c>
      <c r="E39" s="110" t="s">
        <v>1265</v>
      </c>
      <c r="F39" s="30">
        <v>54</v>
      </c>
    </row>
    <row r="40" spans="3:6" ht="48" customHeight="1" x14ac:dyDescent="0.3">
      <c r="C40" s="23">
        <v>38</v>
      </c>
      <c r="D40" s="38" t="s">
        <v>1218</v>
      </c>
      <c r="E40" s="110" t="s">
        <v>1266</v>
      </c>
      <c r="F40" s="30">
        <v>54</v>
      </c>
    </row>
    <row r="41" spans="3:6" ht="43.2" x14ac:dyDescent="0.3">
      <c r="C41" s="23">
        <v>39</v>
      </c>
      <c r="D41" s="38" t="s">
        <v>1218</v>
      </c>
      <c r="E41" s="110" t="s">
        <v>1267</v>
      </c>
      <c r="F41" s="30">
        <v>54</v>
      </c>
    </row>
    <row r="42" spans="3:6" ht="28.8" x14ac:dyDescent="0.3">
      <c r="C42" s="23">
        <v>40</v>
      </c>
      <c r="D42" s="38" t="s">
        <v>1218</v>
      </c>
      <c r="E42" s="110" t="s">
        <v>1268</v>
      </c>
      <c r="F42" s="30">
        <v>54</v>
      </c>
    </row>
    <row r="43" spans="3:6" ht="28.8" x14ac:dyDescent="0.3">
      <c r="C43" s="23">
        <v>41</v>
      </c>
      <c r="D43" s="38" t="s">
        <v>1218</v>
      </c>
      <c r="E43" s="110" t="s">
        <v>1575</v>
      </c>
      <c r="F43" s="30">
        <v>54</v>
      </c>
    </row>
    <row r="44" spans="3:6" ht="28.8" x14ac:dyDescent="0.3">
      <c r="C44" s="23">
        <v>42</v>
      </c>
      <c r="D44" s="38" t="s">
        <v>1218</v>
      </c>
      <c r="E44" s="110" t="s">
        <v>1270</v>
      </c>
      <c r="F44" s="30">
        <v>54</v>
      </c>
    </row>
    <row r="45" spans="3:6" ht="28.8" x14ac:dyDescent="0.3">
      <c r="C45" s="23">
        <v>43</v>
      </c>
      <c r="D45" s="38" t="s">
        <v>1218</v>
      </c>
      <c r="E45" s="110" t="s">
        <v>1271</v>
      </c>
      <c r="F45" s="30">
        <v>54</v>
      </c>
    </row>
    <row r="46" spans="3:6" ht="43.2" x14ac:dyDescent="0.3">
      <c r="C46" s="23">
        <v>44</v>
      </c>
      <c r="D46" s="38" t="s">
        <v>1219</v>
      </c>
      <c r="E46" s="110" t="s">
        <v>1272</v>
      </c>
      <c r="F46" s="30">
        <v>36</v>
      </c>
    </row>
    <row r="47" spans="3:6" x14ac:dyDescent="0.3">
      <c r="C47" s="23">
        <v>45</v>
      </c>
      <c r="D47" s="38" t="s">
        <v>1219</v>
      </c>
      <c r="E47" s="110" t="s">
        <v>1273</v>
      </c>
      <c r="F47" s="30">
        <v>36</v>
      </c>
    </row>
    <row r="48" spans="3:6" ht="28.8" x14ac:dyDescent="0.3">
      <c r="C48" s="23">
        <v>46</v>
      </c>
      <c r="D48" s="38" t="s">
        <v>1219</v>
      </c>
      <c r="E48" s="110" t="s">
        <v>1576</v>
      </c>
      <c r="F48" s="30" t="s">
        <v>1232</v>
      </c>
    </row>
    <row r="49" spans="3:6" ht="57.6" x14ac:dyDescent="0.3">
      <c r="C49" s="23">
        <v>47</v>
      </c>
      <c r="D49" s="38" t="s">
        <v>1220</v>
      </c>
      <c r="E49" s="110" t="s">
        <v>1274</v>
      </c>
      <c r="F49" s="30">
        <v>36</v>
      </c>
    </row>
    <row r="50" spans="3:6" ht="28.8" x14ac:dyDescent="0.3">
      <c r="C50" s="23">
        <v>48</v>
      </c>
      <c r="D50" s="38" t="s">
        <v>1219</v>
      </c>
      <c r="E50" s="110" t="s">
        <v>1577</v>
      </c>
      <c r="F50" s="30">
        <v>36</v>
      </c>
    </row>
    <row r="51" spans="3:6" x14ac:dyDescent="0.3">
      <c r="C51" s="23">
        <v>49</v>
      </c>
      <c r="D51" s="38" t="s">
        <v>1219</v>
      </c>
      <c r="E51" s="110" t="s">
        <v>1275</v>
      </c>
      <c r="F51" s="30">
        <v>54</v>
      </c>
    </row>
    <row r="52" spans="3:6" ht="28.8" x14ac:dyDescent="0.3">
      <c r="C52" s="23">
        <v>50</v>
      </c>
      <c r="D52" s="38" t="s">
        <v>1236</v>
      </c>
      <c r="E52" s="110" t="s">
        <v>1276</v>
      </c>
      <c r="F52" s="30">
        <v>90</v>
      </c>
    </row>
    <row r="53" spans="3:6" ht="43.2" x14ac:dyDescent="0.3">
      <c r="C53" s="23">
        <v>51</v>
      </c>
      <c r="D53" s="38" t="s">
        <v>1221</v>
      </c>
      <c r="E53" s="110" t="s">
        <v>1277</v>
      </c>
      <c r="F53" s="30">
        <v>9</v>
      </c>
    </row>
    <row r="54" spans="3:6" ht="43.2" x14ac:dyDescent="0.3">
      <c r="C54" s="23">
        <v>52</v>
      </c>
      <c r="D54" s="38" t="s">
        <v>1221</v>
      </c>
      <c r="E54" s="110" t="s">
        <v>1578</v>
      </c>
      <c r="F54" s="30">
        <v>27</v>
      </c>
    </row>
    <row r="55" spans="3:6" ht="28.8" x14ac:dyDescent="0.3">
      <c r="C55" s="23">
        <v>53</v>
      </c>
      <c r="D55" s="38" t="s">
        <v>1221</v>
      </c>
      <c r="E55" s="110" t="s">
        <v>1579</v>
      </c>
      <c r="F55" s="30">
        <v>27</v>
      </c>
    </row>
    <row r="56" spans="3:6" ht="19.5" customHeight="1" x14ac:dyDescent="0.3">
      <c r="C56" s="23">
        <v>54</v>
      </c>
      <c r="D56" s="38" t="s">
        <v>1221</v>
      </c>
      <c r="E56" s="110" t="s">
        <v>1279</v>
      </c>
      <c r="F56" s="30">
        <v>27</v>
      </c>
    </row>
    <row r="57" spans="3:6" ht="43.2" x14ac:dyDescent="0.3">
      <c r="C57" s="23">
        <v>55</v>
      </c>
      <c r="D57" s="38" t="s">
        <v>1221</v>
      </c>
      <c r="E57" s="110" t="s">
        <v>1278</v>
      </c>
      <c r="F57" s="30">
        <v>27</v>
      </c>
    </row>
    <row r="58" spans="3:6" x14ac:dyDescent="0.3">
      <c r="C58" s="23">
        <v>56</v>
      </c>
      <c r="D58" s="38" t="s">
        <v>1222</v>
      </c>
      <c r="E58" s="110" t="s">
        <v>1301</v>
      </c>
      <c r="F58" s="30">
        <v>63</v>
      </c>
    </row>
    <row r="59" spans="3:6" ht="28.8" x14ac:dyDescent="0.3">
      <c r="C59" s="23">
        <v>57</v>
      </c>
      <c r="D59" s="38" t="s">
        <v>1222</v>
      </c>
      <c r="E59" s="110" t="s">
        <v>1580</v>
      </c>
      <c r="F59" s="30">
        <v>63</v>
      </c>
    </row>
    <row r="60" spans="3:6" ht="28.8" x14ac:dyDescent="0.3">
      <c r="C60" s="23">
        <v>58</v>
      </c>
      <c r="D60" s="38" t="s">
        <v>1222</v>
      </c>
      <c r="E60" s="110" t="s">
        <v>1302</v>
      </c>
      <c r="F60" s="30">
        <v>63</v>
      </c>
    </row>
    <row r="61" spans="3:6" x14ac:dyDescent="0.3">
      <c r="C61" s="23">
        <v>59</v>
      </c>
      <c r="D61" s="38" t="s">
        <v>1222</v>
      </c>
      <c r="E61" s="110" t="s">
        <v>1303</v>
      </c>
      <c r="F61" s="30">
        <v>63</v>
      </c>
    </row>
    <row r="62" spans="3:6" ht="28.8" x14ac:dyDescent="0.3">
      <c r="C62" s="23">
        <v>60</v>
      </c>
      <c r="D62" s="38" t="s">
        <v>1222</v>
      </c>
      <c r="E62" s="110" t="s">
        <v>1304</v>
      </c>
      <c r="F62" s="30">
        <v>63</v>
      </c>
    </row>
    <row r="63" spans="3:6" ht="28.8" x14ac:dyDescent="0.3">
      <c r="C63" s="23">
        <v>61</v>
      </c>
      <c r="D63" s="38" t="s">
        <v>1222</v>
      </c>
      <c r="E63" s="110" t="s">
        <v>1305</v>
      </c>
      <c r="F63" s="30">
        <v>63</v>
      </c>
    </row>
    <row r="64" spans="3:6" ht="43.2" x14ac:dyDescent="0.3">
      <c r="C64" s="23">
        <v>62</v>
      </c>
      <c r="D64" s="38" t="s">
        <v>1222</v>
      </c>
      <c r="E64" s="110" t="s">
        <v>1306</v>
      </c>
      <c r="F64" s="30">
        <v>63</v>
      </c>
    </row>
    <row r="65" spans="3:6" ht="33.75" customHeight="1" x14ac:dyDescent="0.3">
      <c r="C65" s="23">
        <v>63</v>
      </c>
      <c r="D65" s="38" t="s">
        <v>1222</v>
      </c>
      <c r="E65" s="110" t="s">
        <v>1307</v>
      </c>
      <c r="F65" s="30">
        <v>63</v>
      </c>
    </row>
    <row r="66" spans="3:6" ht="28.8" x14ac:dyDescent="0.3">
      <c r="C66" s="23">
        <v>64</v>
      </c>
      <c r="D66" s="38" t="s">
        <v>1223</v>
      </c>
      <c r="E66" s="110" t="s">
        <v>1308</v>
      </c>
      <c r="F66" s="30">
        <v>63</v>
      </c>
    </row>
    <row r="67" spans="3:6" ht="33" customHeight="1" x14ac:dyDescent="0.3">
      <c r="C67" s="23">
        <v>65</v>
      </c>
      <c r="D67" s="38" t="s">
        <v>1223</v>
      </c>
      <c r="E67" s="110" t="s">
        <v>1581</v>
      </c>
      <c r="F67" s="30">
        <v>63</v>
      </c>
    </row>
    <row r="68" spans="3:6" x14ac:dyDescent="0.3">
      <c r="C68" s="23">
        <v>66</v>
      </c>
      <c r="D68" s="38" t="s">
        <v>1223</v>
      </c>
      <c r="E68" s="110" t="s">
        <v>1309</v>
      </c>
      <c r="F68" s="30">
        <v>63</v>
      </c>
    </row>
    <row r="69" spans="3:6" ht="43.2" x14ac:dyDescent="0.3">
      <c r="C69" s="23">
        <v>67</v>
      </c>
      <c r="D69" s="38" t="s">
        <v>1223</v>
      </c>
      <c r="E69" s="110" t="s">
        <v>1582</v>
      </c>
      <c r="F69" s="30">
        <v>63</v>
      </c>
    </row>
    <row r="70" spans="3:6" ht="63" customHeight="1" x14ac:dyDescent="0.3">
      <c r="C70" s="23">
        <v>68</v>
      </c>
      <c r="D70" s="38" t="s">
        <v>1223</v>
      </c>
      <c r="E70" s="110" t="s">
        <v>1310</v>
      </c>
      <c r="F70" s="30">
        <v>63</v>
      </c>
    </row>
    <row r="71" spans="3:6" ht="43.2" x14ac:dyDescent="0.3">
      <c r="C71" s="23">
        <v>69</v>
      </c>
      <c r="D71" s="38" t="s">
        <v>1223</v>
      </c>
      <c r="E71" s="110" t="s">
        <v>1311</v>
      </c>
      <c r="F71" s="30">
        <v>63</v>
      </c>
    </row>
    <row r="72" spans="3:6" ht="28.8" x14ac:dyDescent="0.3">
      <c r="C72" s="23">
        <v>70</v>
      </c>
      <c r="D72" s="38" t="s">
        <v>1223</v>
      </c>
      <c r="E72" s="110" t="s">
        <v>1295</v>
      </c>
      <c r="F72" s="30">
        <v>36</v>
      </c>
    </row>
    <row r="73" spans="3:6" ht="33" customHeight="1" x14ac:dyDescent="0.3">
      <c r="C73" s="23">
        <v>71</v>
      </c>
      <c r="D73" s="38" t="s">
        <v>1224</v>
      </c>
      <c r="E73" s="110" t="s">
        <v>1296</v>
      </c>
      <c r="F73" s="30">
        <v>18</v>
      </c>
    </row>
    <row r="74" spans="3:6" x14ac:dyDescent="0.3">
      <c r="C74" s="23">
        <v>72</v>
      </c>
      <c r="D74" s="38" t="s">
        <v>1224</v>
      </c>
      <c r="E74" s="110" t="s">
        <v>1297</v>
      </c>
      <c r="F74" s="30">
        <v>63</v>
      </c>
    </row>
    <row r="75" spans="3:6" x14ac:dyDescent="0.3">
      <c r="C75" s="23">
        <v>73</v>
      </c>
      <c r="D75" s="38" t="s">
        <v>1224</v>
      </c>
      <c r="E75" s="110" t="s">
        <v>1298</v>
      </c>
      <c r="F75" s="30">
        <v>63</v>
      </c>
    </row>
    <row r="76" spans="3:6" ht="28.8" x14ac:dyDescent="0.3">
      <c r="C76" s="23">
        <v>74</v>
      </c>
      <c r="D76" s="38" t="s">
        <v>1224</v>
      </c>
      <c r="E76" s="110" t="s">
        <v>1299</v>
      </c>
      <c r="F76" s="30">
        <v>27</v>
      </c>
    </row>
    <row r="77" spans="3:6" ht="28.8" x14ac:dyDescent="0.3">
      <c r="C77" s="23">
        <v>75</v>
      </c>
      <c r="D77" s="38" t="s">
        <v>1225</v>
      </c>
      <c r="E77" s="110" t="s">
        <v>1300</v>
      </c>
      <c r="F77" s="30">
        <v>27</v>
      </c>
    </row>
    <row r="78" spans="3:6" ht="63.75" customHeight="1" x14ac:dyDescent="0.3">
      <c r="C78" s="23">
        <v>76</v>
      </c>
      <c r="D78" s="38" t="s">
        <v>1226</v>
      </c>
      <c r="E78" s="110" t="s">
        <v>1292</v>
      </c>
      <c r="F78" s="30">
        <v>36</v>
      </c>
    </row>
    <row r="79" spans="3:6" ht="43.2" x14ac:dyDescent="0.3">
      <c r="C79" s="23">
        <v>77</v>
      </c>
      <c r="D79" s="38" t="s">
        <v>1226</v>
      </c>
      <c r="E79" s="110" t="s">
        <v>1293</v>
      </c>
      <c r="F79" s="30">
        <v>36</v>
      </c>
    </row>
    <row r="80" spans="3:6" ht="90.75" customHeight="1" x14ac:dyDescent="0.3">
      <c r="C80" s="23">
        <v>78</v>
      </c>
      <c r="D80" s="38" t="s">
        <v>1227</v>
      </c>
      <c r="E80" s="110" t="s">
        <v>1294</v>
      </c>
      <c r="F80" s="30">
        <v>36</v>
      </c>
    </row>
    <row r="81" spans="3:6" ht="28.8" x14ac:dyDescent="0.3">
      <c r="C81" s="23">
        <v>79</v>
      </c>
      <c r="D81" s="38" t="s">
        <v>1227</v>
      </c>
      <c r="E81" s="110" t="s">
        <v>1287</v>
      </c>
      <c r="F81" s="30">
        <v>45</v>
      </c>
    </row>
    <row r="82" spans="3:6" ht="43.2" x14ac:dyDescent="0.3">
      <c r="C82" s="23">
        <v>80</v>
      </c>
      <c r="D82" s="38" t="s">
        <v>1227</v>
      </c>
      <c r="E82" s="110" t="s">
        <v>1335</v>
      </c>
      <c r="F82" s="30">
        <v>36</v>
      </c>
    </row>
    <row r="83" spans="3:6" ht="28.8" x14ac:dyDescent="0.3">
      <c r="C83" s="23">
        <v>81</v>
      </c>
      <c r="D83" s="38" t="s">
        <v>1227</v>
      </c>
      <c r="E83" s="110" t="s">
        <v>1288</v>
      </c>
      <c r="F83" s="30">
        <v>90</v>
      </c>
    </row>
    <row r="84" spans="3:6" ht="43.2" x14ac:dyDescent="0.3">
      <c r="C84" s="23">
        <v>82</v>
      </c>
      <c r="D84" s="38" t="s">
        <v>1227</v>
      </c>
      <c r="E84" s="110" t="s">
        <v>1289</v>
      </c>
      <c r="F84" s="30">
        <v>36</v>
      </c>
    </row>
    <row r="85" spans="3:6" ht="28.8" x14ac:dyDescent="0.3">
      <c r="C85" s="23">
        <v>83</v>
      </c>
      <c r="D85" s="38" t="s">
        <v>1227</v>
      </c>
      <c r="E85" s="110" t="s">
        <v>1290</v>
      </c>
      <c r="F85" s="30">
        <v>36</v>
      </c>
    </row>
    <row r="86" spans="3:6" ht="34.5" customHeight="1" x14ac:dyDescent="0.3">
      <c r="C86" s="23">
        <v>84</v>
      </c>
      <c r="D86" s="38" t="s">
        <v>1227</v>
      </c>
      <c r="E86" s="110" t="s">
        <v>1332</v>
      </c>
      <c r="F86" s="30">
        <v>18</v>
      </c>
    </row>
    <row r="87" spans="3:6" x14ac:dyDescent="0.3">
      <c r="C87" s="23">
        <v>85</v>
      </c>
      <c r="D87" s="38" t="s">
        <v>1227</v>
      </c>
      <c r="E87" s="110" t="s">
        <v>1291</v>
      </c>
      <c r="F87" s="30">
        <v>36</v>
      </c>
    </row>
    <row r="88" spans="3:6" ht="72" x14ac:dyDescent="0.3">
      <c r="C88" s="23">
        <v>86</v>
      </c>
      <c r="D88" s="38" t="s">
        <v>1227</v>
      </c>
      <c r="E88" s="110" t="s">
        <v>1285</v>
      </c>
      <c r="F88" s="30">
        <v>90</v>
      </c>
    </row>
    <row r="89" spans="3:6" ht="28.8" x14ac:dyDescent="0.3">
      <c r="C89" s="23">
        <v>87</v>
      </c>
      <c r="D89" s="38" t="s">
        <v>1227</v>
      </c>
      <c r="E89" s="110" t="s">
        <v>1286</v>
      </c>
      <c r="F89" s="30">
        <v>90</v>
      </c>
    </row>
    <row r="90" spans="3:6" ht="28.8" x14ac:dyDescent="0.3">
      <c r="C90" s="23">
        <v>88</v>
      </c>
      <c r="D90" s="38" t="s">
        <v>1227</v>
      </c>
      <c r="E90" s="110" t="s">
        <v>1280</v>
      </c>
      <c r="F90" s="30">
        <v>90</v>
      </c>
    </row>
    <row r="91" spans="3:6" ht="48" customHeight="1" x14ac:dyDescent="0.3">
      <c r="C91" s="23">
        <v>89</v>
      </c>
      <c r="D91" s="38" t="s">
        <v>1227</v>
      </c>
      <c r="E91" s="110" t="s">
        <v>1281</v>
      </c>
      <c r="F91" s="30">
        <v>90</v>
      </c>
    </row>
    <row r="92" spans="3:6" ht="87.6" customHeight="1" x14ac:dyDescent="0.3">
      <c r="C92" s="23">
        <v>90</v>
      </c>
      <c r="D92" s="38" t="s">
        <v>1228</v>
      </c>
      <c r="E92" s="110" t="s">
        <v>1584</v>
      </c>
      <c r="F92" s="30">
        <v>36</v>
      </c>
    </row>
    <row r="93" spans="3:6" ht="43.2" x14ac:dyDescent="0.3">
      <c r="C93" s="23">
        <v>91</v>
      </c>
      <c r="D93" s="38" t="s">
        <v>1228</v>
      </c>
      <c r="E93" s="110" t="s">
        <v>1282</v>
      </c>
      <c r="F93" s="30">
        <v>45</v>
      </c>
    </row>
    <row r="94" spans="3:6" ht="28.8" x14ac:dyDescent="0.3">
      <c r="C94" s="23">
        <v>92</v>
      </c>
      <c r="D94" s="38" t="s">
        <v>1228</v>
      </c>
      <c r="E94" s="110" t="s">
        <v>1283</v>
      </c>
      <c r="F94" s="30">
        <v>135</v>
      </c>
    </row>
    <row r="95" spans="3:6" ht="29.4" thickBot="1" x14ac:dyDescent="0.35">
      <c r="C95" s="28">
        <v>93</v>
      </c>
      <c r="D95" s="40" t="s">
        <v>1228</v>
      </c>
      <c r="E95" s="111" t="s">
        <v>1284</v>
      </c>
      <c r="F95" s="35">
        <v>90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30"/>
  <sheetViews>
    <sheetView topLeftCell="A2" zoomScale="85" zoomScaleNormal="85" workbookViewId="0">
      <selection activeCell="E155" sqref="E155"/>
    </sheetView>
  </sheetViews>
  <sheetFormatPr defaultRowHeight="14.4" x14ac:dyDescent="0.3"/>
  <cols>
    <col min="3" max="3" width="6.77734375" customWidth="1"/>
    <col min="4" max="4" width="47" customWidth="1"/>
    <col min="5" max="5" width="46.5546875" customWidth="1"/>
    <col min="6" max="6" width="34.21875" customWidth="1"/>
  </cols>
  <sheetData>
    <row r="1" spans="3:9" ht="15" thickBot="1" x14ac:dyDescent="0.35"/>
    <row r="2" spans="3:9" ht="43.8" thickBot="1" x14ac:dyDescent="0.35">
      <c r="C2" s="20" t="s">
        <v>1</v>
      </c>
      <c r="D2" s="21" t="s">
        <v>1210</v>
      </c>
      <c r="E2" s="22" t="s">
        <v>1211</v>
      </c>
      <c r="F2" s="22" t="s">
        <v>1229</v>
      </c>
    </row>
    <row r="3" spans="3:9" ht="158.4" x14ac:dyDescent="0.3">
      <c r="C3" s="32">
        <v>1</v>
      </c>
      <c r="D3" s="33" t="s">
        <v>1212</v>
      </c>
      <c r="E3" s="112" t="s">
        <v>1585</v>
      </c>
      <c r="F3" s="34">
        <v>9</v>
      </c>
    </row>
    <row r="4" spans="3:9" ht="35.549999999999997" customHeight="1" x14ac:dyDescent="0.3">
      <c r="C4" s="23">
        <v>2</v>
      </c>
      <c r="D4" s="19" t="s">
        <v>1212</v>
      </c>
      <c r="E4" s="113" t="s">
        <v>1586</v>
      </c>
      <c r="F4" s="30">
        <v>27</v>
      </c>
    </row>
    <row r="5" spans="3:9" ht="216" x14ac:dyDescent="0.3">
      <c r="C5" s="23">
        <v>3</v>
      </c>
      <c r="D5" s="19" t="s">
        <v>1212</v>
      </c>
      <c r="E5" s="113" t="s">
        <v>1587</v>
      </c>
      <c r="F5" s="30">
        <v>36</v>
      </c>
    </row>
    <row r="6" spans="3:9" ht="226.5" customHeight="1" x14ac:dyDescent="0.3">
      <c r="C6" s="23">
        <v>4</v>
      </c>
      <c r="D6" s="19" t="s">
        <v>1212</v>
      </c>
      <c r="E6" s="113" t="s">
        <v>1588</v>
      </c>
      <c r="F6" s="30">
        <v>27</v>
      </c>
      <c r="G6" s="24"/>
      <c r="H6" s="24"/>
      <c r="I6" s="24"/>
    </row>
    <row r="7" spans="3:9" ht="100.8" x14ac:dyDescent="0.3">
      <c r="C7" s="23">
        <v>5</v>
      </c>
      <c r="D7" s="19" t="s">
        <v>1212</v>
      </c>
      <c r="E7" s="113" t="s">
        <v>1583</v>
      </c>
      <c r="F7" s="30">
        <v>45</v>
      </c>
      <c r="G7" s="24"/>
      <c r="H7" s="24"/>
      <c r="I7" s="24"/>
    </row>
    <row r="8" spans="3:9" ht="75.75" customHeight="1" x14ac:dyDescent="0.3">
      <c r="C8" s="23">
        <v>6</v>
      </c>
      <c r="D8" s="19" t="s">
        <v>1212</v>
      </c>
      <c r="E8" s="113" t="s">
        <v>1570</v>
      </c>
      <c r="F8" s="30">
        <v>36</v>
      </c>
      <c r="G8" s="24"/>
      <c r="H8" s="24"/>
      <c r="I8" s="24"/>
    </row>
    <row r="9" spans="3:9" ht="91.5" customHeight="1" x14ac:dyDescent="0.3">
      <c r="C9" s="23">
        <v>7</v>
      </c>
      <c r="D9" s="19" t="s">
        <v>1230</v>
      </c>
      <c r="E9" s="113" t="s">
        <v>1312</v>
      </c>
      <c r="F9" s="30">
        <v>180</v>
      </c>
    </row>
    <row r="10" spans="3:9" ht="129.6" x14ac:dyDescent="0.3">
      <c r="C10" s="23">
        <v>8</v>
      </c>
      <c r="D10" s="19" t="s">
        <v>1230</v>
      </c>
      <c r="E10" s="113" t="s">
        <v>1313</v>
      </c>
      <c r="F10" s="30">
        <v>180</v>
      </c>
    </row>
    <row r="11" spans="3:9" ht="28.8" x14ac:dyDescent="0.3">
      <c r="C11" s="23">
        <v>9</v>
      </c>
      <c r="D11" s="19" t="s">
        <v>1230</v>
      </c>
      <c r="E11" s="113" t="s">
        <v>1314</v>
      </c>
      <c r="F11" s="30">
        <v>180</v>
      </c>
    </row>
    <row r="12" spans="3:9" ht="92.25" customHeight="1" x14ac:dyDescent="0.3">
      <c r="C12" s="23">
        <v>10</v>
      </c>
      <c r="D12" s="19" t="s">
        <v>1218</v>
      </c>
      <c r="E12" s="113" t="s">
        <v>1315</v>
      </c>
      <c r="F12" s="30">
        <v>54</v>
      </c>
    </row>
    <row r="13" spans="3:9" ht="47.25" customHeight="1" x14ac:dyDescent="0.3">
      <c r="C13" s="23">
        <v>11</v>
      </c>
      <c r="D13" s="19" t="s">
        <v>1218</v>
      </c>
      <c r="E13" s="113" t="s">
        <v>1316</v>
      </c>
      <c r="F13" s="30">
        <v>54</v>
      </c>
    </row>
    <row r="14" spans="3:9" ht="28.8" x14ac:dyDescent="0.3">
      <c r="C14" s="23">
        <v>12</v>
      </c>
      <c r="D14" s="19" t="s">
        <v>1218</v>
      </c>
      <c r="E14" s="113" t="s">
        <v>1269</v>
      </c>
      <c r="F14" s="30">
        <v>54</v>
      </c>
    </row>
    <row r="15" spans="3:9" x14ac:dyDescent="0.3">
      <c r="C15" s="23">
        <v>13</v>
      </c>
      <c r="D15" s="19" t="s">
        <v>1226</v>
      </c>
      <c r="E15" s="113" t="s">
        <v>1317</v>
      </c>
      <c r="F15" s="30">
        <v>9</v>
      </c>
    </row>
    <row r="16" spans="3:9" ht="106.5" customHeight="1" x14ac:dyDescent="0.3">
      <c r="C16" s="23">
        <v>14</v>
      </c>
      <c r="D16" s="19" t="s">
        <v>1226</v>
      </c>
      <c r="E16" s="113" t="s">
        <v>1318</v>
      </c>
      <c r="F16" s="30">
        <v>36</v>
      </c>
    </row>
    <row r="17" spans="3:6" ht="57.6" x14ac:dyDescent="0.3">
      <c r="C17" s="23">
        <v>15</v>
      </c>
      <c r="D17" s="19" t="s">
        <v>1226</v>
      </c>
      <c r="E17" s="113" t="s">
        <v>1319</v>
      </c>
      <c r="F17" s="30">
        <v>36</v>
      </c>
    </row>
    <row r="18" spans="3:6" ht="28.8" x14ac:dyDescent="0.3">
      <c r="C18" s="23">
        <v>16</v>
      </c>
      <c r="D18" s="19" t="s">
        <v>1226</v>
      </c>
      <c r="E18" s="113" t="s">
        <v>1320</v>
      </c>
      <c r="F18" s="30">
        <v>36</v>
      </c>
    </row>
    <row r="19" spans="3:6" ht="72" x14ac:dyDescent="0.3">
      <c r="C19" s="23">
        <v>17</v>
      </c>
      <c r="D19" s="19" t="s">
        <v>1227</v>
      </c>
      <c r="E19" s="113" t="s">
        <v>1321</v>
      </c>
      <c r="F19" s="30">
        <v>36</v>
      </c>
    </row>
    <row r="20" spans="3:6" ht="28.8" x14ac:dyDescent="0.3">
      <c r="C20" s="23">
        <v>18</v>
      </c>
      <c r="D20" s="19" t="s">
        <v>1227</v>
      </c>
      <c r="E20" s="113" t="s">
        <v>1322</v>
      </c>
      <c r="F20" s="30">
        <v>45</v>
      </c>
    </row>
    <row r="21" spans="3:6" ht="15.75" customHeight="1" x14ac:dyDescent="0.3">
      <c r="C21" s="23">
        <v>19</v>
      </c>
      <c r="D21" s="19" t="s">
        <v>1227</v>
      </c>
      <c r="E21" s="113" t="s">
        <v>1288</v>
      </c>
      <c r="F21" s="30">
        <v>90</v>
      </c>
    </row>
    <row r="22" spans="3:6" ht="28.8" x14ac:dyDescent="0.3">
      <c r="C22" s="23">
        <v>20</v>
      </c>
      <c r="D22" s="19" t="s">
        <v>1226</v>
      </c>
      <c r="E22" s="113" t="s">
        <v>1323</v>
      </c>
      <c r="F22" s="30">
        <v>90</v>
      </c>
    </row>
    <row r="23" spans="3:6" ht="43.2" x14ac:dyDescent="0.3">
      <c r="C23" s="23">
        <v>21</v>
      </c>
      <c r="D23" s="19" t="s">
        <v>1226</v>
      </c>
      <c r="E23" s="113" t="s">
        <v>1324</v>
      </c>
      <c r="F23" s="30">
        <v>18</v>
      </c>
    </row>
    <row r="24" spans="3:6" ht="57.6" x14ac:dyDescent="0.3">
      <c r="C24" s="23">
        <v>22</v>
      </c>
      <c r="D24" s="19" t="s">
        <v>1231</v>
      </c>
      <c r="E24" s="113" t="s">
        <v>1325</v>
      </c>
      <c r="F24" s="30">
        <v>90</v>
      </c>
    </row>
    <row r="25" spans="3:6" ht="86.4" x14ac:dyDescent="0.3">
      <c r="C25" s="23">
        <v>23</v>
      </c>
      <c r="D25" s="19" t="s">
        <v>1227</v>
      </c>
      <c r="E25" s="113" t="s">
        <v>1326</v>
      </c>
      <c r="F25" s="30">
        <v>90</v>
      </c>
    </row>
    <row r="26" spans="3:6" ht="43.2" x14ac:dyDescent="0.3">
      <c r="C26" s="23">
        <v>24</v>
      </c>
      <c r="D26" s="19" t="s">
        <v>1227</v>
      </c>
      <c r="E26" s="113" t="s">
        <v>1327</v>
      </c>
      <c r="F26" s="30">
        <v>90</v>
      </c>
    </row>
    <row r="27" spans="3:6" ht="28.8" x14ac:dyDescent="0.3">
      <c r="C27" s="23">
        <v>25</v>
      </c>
      <c r="D27" s="19" t="s">
        <v>1227</v>
      </c>
      <c r="E27" s="113" t="s">
        <v>1328</v>
      </c>
      <c r="F27" s="30">
        <v>90</v>
      </c>
    </row>
    <row r="28" spans="3:6" ht="57.6" x14ac:dyDescent="0.3">
      <c r="C28" s="23">
        <v>26</v>
      </c>
      <c r="D28" s="19" t="s">
        <v>1227</v>
      </c>
      <c r="E28" s="113" t="s">
        <v>1329</v>
      </c>
      <c r="F28" s="30">
        <v>1</v>
      </c>
    </row>
    <row r="29" spans="3:6" ht="43.2" x14ac:dyDescent="0.3">
      <c r="C29" s="23">
        <v>27</v>
      </c>
      <c r="D29" s="19" t="s">
        <v>1228</v>
      </c>
      <c r="E29" s="113" t="s">
        <v>1330</v>
      </c>
      <c r="F29" s="30">
        <v>45</v>
      </c>
    </row>
    <row r="30" spans="3:6" ht="29.4" thickBot="1" x14ac:dyDescent="0.35">
      <c r="C30" s="28">
        <v>28</v>
      </c>
      <c r="D30" s="39" t="s">
        <v>1228</v>
      </c>
      <c r="E30" s="114" t="s">
        <v>1331</v>
      </c>
      <c r="F30" s="35">
        <v>135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3936295C62C5D74597DE67387A4C0D7B" ma:contentTypeVersion="3" ma:contentTypeDescription="Создание документа." ma:contentTypeScope="" ma:versionID="b3a2457b03b6323b1e14b58430d35e71">
  <xsd:schema xmlns:xsd="http://www.w3.org/2001/XMLSchema" xmlns:xs="http://www.w3.org/2001/XMLSchema" xmlns:p="http://schemas.microsoft.com/office/2006/metadata/properties" targetNamespace="http://schemas.microsoft.com/office/2006/metadata/properties" ma:root="true" ma:fieldsID="68b4515b4b04ad30d5b764352023a0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7"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9E1DA6-A4BF-4D94-B0CC-E16AE2BC465A}">
  <ds:schemaRefs>
    <ds:schemaRef ds:uri="http://schemas.microsoft.com/sharepoint/v3/contenttype/forms"/>
  </ds:schemaRefs>
</ds:datastoreItem>
</file>

<file path=customXml/itemProps2.xml><?xml version="1.0" encoding="utf-8"?>
<ds:datastoreItem xmlns:ds="http://schemas.openxmlformats.org/officeDocument/2006/customXml" ds:itemID="{C3F5F047-FBC6-447A-B6CC-27077C6E89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F90BE2A-EC54-4E7A-A9B5-6C38E46A7FE3}">
  <ds:schemaRefs>
    <ds:schemaRef ds:uri="http://schemas.microsoft.com/office/2006/documentManagement/types"/>
    <ds:schemaRef ds:uri="http://www.w3.org/XML/1998/namespace"/>
    <ds:schemaRef ds:uri="http://schemas.microsoft.com/office/2006/metadata/properties"/>
    <ds:schemaRef ds:uri="http://purl.org/dc/terms/"/>
    <ds:schemaRef ds:uri="http://purl.org/dc/dcmitype/"/>
    <ds:schemaRef ds:uri="http://purl.org/dc/elements/1.1/"/>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6</vt:i4>
      </vt:variant>
    </vt:vector>
  </HeadingPairs>
  <TitlesOfParts>
    <vt:vector size="13" baseType="lpstr">
      <vt:lpstr>ИНСТРУКЦИЯ!!!</vt:lpstr>
      <vt:lpstr>Ежемесячное обслуживание</vt:lpstr>
      <vt:lpstr>Прайс-лист работ</vt:lpstr>
      <vt:lpstr>Виртуальная смета</vt:lpstr>
      <vt:lpstr>Справочно СКК </vt:lpstr>
      <vt:lpstr>Ориентировочные сроки секция</vt:lpstr>
      <vt:lpstr>Ориентировочные сроки острова</vt:lpstr>
      <vt:lpstr>'Прайс-лист работ'!__Anonymous_Sheet_DB__1</vt:lpstr>
      <vt:lpstr>'Прайс-лист работ'!Excel_BuiltIn__FilterDatabase</vt:lpstr>
      <vt:lpstr>'Прайс-лист работ'!Excel_BuiltIn__FilterDatabase_1</vt:lpstr>
      <vt:lpstr>'Виртуальная смета'!Область_печати</vt:lpstr>
      <vt:lpstr>'Ежемесячное обслуживание'!Область_печати</vt:lpstr>
      <vt:lpstr>'Прайс-лист работ'!Область_печати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Dremblyuga Igor (KV MFR)</dc:creator>
  <cp:lastModifiedBy>Гречишников Дмитрий Владимирович</cp:lastModifiedBy>
  <dcterms:created xsi:type="dcterms:W3CDTF">2018-12-10T05:49:28Z</dcterms:created>
  <dcterms:modified xsi:type="dcterms:W3CDTF">2024-10-22T12:42:16Z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0x0101003936295C62C5D74597DE67387A4C0D7B</vt:lpwstr>
  </property>
</Properties>
</file>